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sp\Desktop\"/>
    </mc:Choice>
  </mc:AlternateContent>
  <bookViews>
    <workbookView xWindow="0" yWindow="0" windowWidth="8850" windowHeight="6150" activeTab="5"/>
  </bookViews>
  <sheets>
    <sheet name="Summary" sheetId="2" r:id="rId1"/>
    <sheet name="Vehciles " sheetId="33" r:id="rId2"/>
    <sheet name="Mach &amp; Equip" sheetId="30" r:id="rId3"/>
    <sheet name="IT" sheetId="32" r:id="rId4"/>
    <sheet name="CLC" sheetId="21" r:id="rId5"/>
    <sheet name="Media" sheetId="26" r:id="rId6"/>
    <sheet name="Zone A,B,C,D,E" sheetId="31" r:id="rId7"/>
    <sheet name="Project" sheetId="27" r:id="rId8"/>
  </sheets>
  <definedNames>
    <definedName name="_xlnm.Print_Area" localSheetId="3">IT!$A$1:$M$34</definedName>
    <definedName name="_xlnm.Print_Area" localSheetId="5">Media!$A$1:$K$8</definedName>
    <definedName name="_xlnm.Print_Area" localSheetId="7">Project!$A$1:$K$18</definedName>
    <definedName name="_xlnm.Print_Area" localSheetId="0">Summary!$A$1:$I$12</definedName>
    <definedName name="_xlnm.Print_Area" localSheetId="1">'Vehciles '!$A$1:$L$19</definedName>
    <definedName name="_xlnm.Print_Titles" localSheetId="3">IT!$1:$2</definedName>
    <definedName name="_xlnm.Print_Titles" localSheetId="6">'Zone A,B,C,D,E'!$1:$2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3" l="1"/>
  <c r="C3" i="2" s="1"/>
  <c r="I11" i="31"/>
  <c r="I55" i="31" s="1"/>
  <c r="I4" i="31"/>
  <c r="I5" i="31"/>
  <c r="I54" i="31"/>
  <c r="G9" i="2"/>
  <c r="F18" i="27"/>
  <c r="D19" i="33"/>
  <c r="I6" i="31" l="1"/>
  <c r="I7" i="31"/>
  <c r="C5" i="2"/>
  <c r="E34" i="32"/>
  <c r="E32" i="32"/>
  <c r="E31" i="32"/>
  <c r="E4" i="32"/>
  <c r="E5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30" i="32"/>
  <c r="E33" i="32"/>
  <c r="E3" i="32"/>
  <c r="I33" i="31"/>
  <c r="C29" i="32"/>
  <c r="E29" i="32" s="1"/>
  <c r="F7" i="30" l="1"/>
  <c r="I30" i="31"/>
  <c r="C7" i="2"/>
  <c r="C6" i="2"/>
  <c r="C31" i="31"/>
  <c r="I43" i="31"/>
  <c r="I45" i="31"/>
  <c r="D41" i="31"/>
  <c r="D36" i="31"/>
  <c r="D31" i="31"/>
  <c r="D16" i="31"/>
  <c r="C41" i="31"/>
  <c r="C11" i="31"/>
  <c r="C44" i="31"/>
  <c r="C54" i="31" s="1"/>
  <c r="C4" i="2"/>
  <c r="E9" i="21"/>
  <c r="F18" i="33"/>
  <c r="I35" i="31"/>
  <c r="I44" i="31" l="1"/>
  <c r="E18" i="27"/>
  <c r="F13" i="27" l="1"/>
  <c r="F12" i="27"/>
  <c r="F11" i="27"/>
  <c r="F10" i="27"/>
  <c r="F8" i="27"/>
  <c r="F7" i="27"/>
  <c r="E8" i="26"/>
  <c r="C36" i="31"/>
  <c r="I46" i="31"/>
  <c r="I47" i="31"/>
  <c r="I48" i="31"/>
  <c r="I49" i="31"/>
  <c r="I50" i="31"/>
  <c r="I52" i="31"/>
  <c r="I39" i="31"/>
  <c r="I40" i="31"/>
  <c r="I38" i="31"/>
  <c r="E41" i="31"/>
  <c r="F41" i="31"/>
  <c r="G41" i="31"/>
  <c r="H41" i="31"/>
  <c r="I34" i="31"/>
  <c r="E36" i="31"/>
  <c r="F36" i="31"/>
  <c r="G36" i="31"/>
  <c r="H36" i="31"/>
  <c r="F31" i="31"/>
  <c r="G31" i="31"/>
  <c r="H31" i="31"/>
  <c r="E31" i="31"/>
  <c r="I19" i="31"/>
  <c r="I20" i="31"/>
  <c r="I21" i="31"/>
  <c r="I22" i="31"/>
  <c r="I23" i="31"/>
  <c r="I24" i="31"/>
  <c r="I25" i="31"/>
  <c r="I26" i="31"/>
  <c r="E27" i="31"/>
  <c r="G27" i="31"/>
  <c r="H27" i="31"/>
  <c r="C27" i="31"/>
  <c r="I14" i="31"/>
  <c r="I15" i="31"/>
  <c r="I13" i="31"/>
  <c r="E16" i="31"/>
  <c r="F16" i="31"/>
  <c r="G16" i="31"/>
  <c r="H16" i="31"/>
  <c r="E11" i="31"/>
  <c r="G11" i="31"/>
  <c r="H11" i="31"/>
  <c r="I29" i="31"/>
  <c r="I8" i="31"/>
  <c r="I9" i="31"/>
  <c r="H53" i="31"/>
  <c r="G53" i="31"/>
  <c r="F53" i="31"/>
  <c r="E53" i="31"/>
  <c r="D53" i="31"/>
  <c r="F10" i="31"/>
  <c r="F11" i="31" s="1"/>
  <c r="D10" i="31"/>
  <c r="D11" i="31" s="1"/>
  <c r="H51" i="31"/>
  <c r="G51" i="31"/>
  <c r="F51" i="31"/>
  <c r="E51" i="31"/>
  <c r="D51" i="31"/>
  <c r="I42" i="31"/>
  <c r="I12" i="31"/>
  <c r="I37" i="31"/>
  <c r="I28" i="31"/>
  <c r="F18" i="31"/>
  <c r="F27" i="31" s="1"/>
  <c r="D18" i="31"/>
  <c r="D27" i="31" s="1"/>
  <c r="F6" i="30"/>
  <c r="F5" i="30"/>
  <c r="F4" i="30"/>
  <c r="I31" i="31" l="1"/>
  <c r="G4" i="2" s="1"/>
  <c r="I36" i="31"/>
  <c r="C55" i="31"/>
  <c r="D54" i="31"/>
  <c r="E54" i="31"/>
  <c r="E55" i="31" s="1"/>
  <c r="I16" i="31"/>
  <c r="C10" i="2" s="1"/>
  <c r="H54" i="31"/>
  <c r="H55" i="31" s="1"/>
  <c r="G54" i="31"/>
  <c r="G55" i="31" s="1"/>
  <c r="F54" i="31"/>
  <c r="F55" i="31" s="1"/>
  <c r="I53" i="31"/>
  <c r="I51" i="31"/>
  <c r="I41" i="31"/>
  <c r="G6" i="2" s="1"/>
  <c r="I10" i="31"/>
  <c r="I18" i="31"/>
  <c r="I27" i="31" s="1"/>
  <c r="C11" i="2" s="1"/>
  <c r="C9" i="2" l="1"/>
  <c r="C12" i="2" s="1"/>
  <c r="G3" i="2" s="1"/>
  <c r="D55" i="31"/>
  <c r="G5" i="2"/>
  <c r="G7" i="2" l="1"/>
  <c r="G8" i="2" s="1"/>
  <c r="G10" i="2" s="1"/>
</calcChain>
</file>

<file path=xl/sharedStrings.xml><?xml version="1.0" encoding="utf-8"?>
<sst xmlns="http://schemas.openxmlformats.org/spreadsheetml/2006/main" count="1054" uniqueCount="260">
  <si>
    <t>Name of Goods/ Works/ Consultancy</t>
  </si>
  <si>
    <t>S.No.</t>
  </si>
  <si>
    <t>Zone / Department</t>
  </si>
  <si>
    <t>Tentative Date of EOI/RFP/RFQ/ NIT</t>
  </si>
  <si>
    <t>Tentative Contract award date</t>
  </si>
  <si>
    <t>Nature of Procurement (Goods/Works/Consultancy)</t>
  </si>
  <si>
    <t>Procurement Method</t>
  </si>
  <si>
    <t>Source of Funding                 (ADP / WSSP Funds etc.)</t>
  </si>
  <si>
    <t>Services</t>
  </si>
  <si>
    <t>Annexure</t>
  </si>
  <si>
    <t>Admin</t>
  </si>
  <si>
    <t>Project</t>
  </si>
  <si>
    <t>Total</t>
  </si>
  <si>
    <t>CLC Wing</t>
  </si>
  <si>
    <t>Remarks</t>
  </si>
  <si>
    <t>Works</t>
  </si>
  <si>
    <t>Goods</t>
  </si>
  <si>
    <t>Tentative Date of EOI/RFP/RFQ/ NIT (MM/DD/YY)</t>
  </si>
  <si>
    <t>Tentative Contract award date  (MM/DD/YY)</t>
  </si>
  <si>
    <t>A</t>
  </si>
  <si>
    <t>B</t>
  </si>
  <si>
    <t>C</t>
  </si>
  <si>
    <t>D</t>
  </si>
  <si>
    <t xml:space="preserve">Vehicle branding </t>
  </si>
  <si>
    <t>MIS</t>
  </si>
  <si>
    <t>RFP</t>
  </si>
  <si>
    <t>Grand Total</t>
  </si>
  <si>
    <t>Tender</t>
  </si>
  <si>
    <t>WSSP</t>
  </si>
  <si>
    <t>RFQ</t>
  </si>
  <si>
    <t>CLC</t>
  </si>
  <si>
    <t>Zone A</t>
  </si>
  <si>
    <t>Zone B</t>
  </si>
  <si>
    <t>Water Supply Vehicles</t>
  </si>
  <si>
    <t>Sewerage/Malaria Vehicles</t>
  </si>
  <si>
    <t>Repair and Maintenance of SWM Containers</t>
  </si>
  <si>
    <t>Printing and Stationary</t>
  </si>
  <si>
    <t>Stationary</t>
  </si>
  <si>
    <t>Hiring of vehicles/cleanliness/ outsourcing of Dozer</t>
  </si>
  <si>
    <t>Health &amp; Preventive Program</t>
  </si>
  <si>
    <t>General</t>
  </si>
  <si>
    <t>Biodegradable bags</t>
  </si>
  <si>
    <t>Rat Killing/ Dog Catching</t>
  </si>
  <si>
    <t>Reboring of Tube Well</t>
  </si>
  <si>
    <t>Direct</t>
  </si>
  <si>
    <t>Total Repair &amp; Maintenances</t>
  </si>
  <si>
    <t>Total Printing and Stationary</t>
  </si>
  <si>
    <t>Total Health &amp; Preventive Program</t>
  </si>
  <si>
    <t>Total General</t>
  </si>
  <si>
    <t>Qty</t>
  </si>
  <si>
    <t>PROCUREMENT PLAN FOR YEAR 2022-23
 SUMMARY SHEET</t>
  </si>
  <si>
    <t xml:space="preserve">Laptop Corei 7 + OS +Accessories </t>
  </si>
  <si>
    <t>Desktop Computers PC</t>
  </si>
  <si>
    <t xml:space="preserve">Implementation of New Scada &amp; Maintenance </t>
  </si>
  <si>
    <t>Renewal</t>
  </si>
  <si>
    <t>Office 365 Liences/Renewal</t>
  </si>
  <si>
    <t xml:space="preserve">Office 365 Liences New Purchase </t>
  </si>
  <si>
    <t>IT equipment Purchase, repair and maintenance</t>
  </si>
  <si>
    <t>IT SMS Solution /Robo Calls for 01 Year</t>
  </si>
  <si>
    <t>Wireless communication equipment/Related Cost</t>
  </si>
  <si>
    <t xml:space="preserve">Goods </t>
  </si>
  <si>
    <t>Wireless Frequency Spectrum Renewal</t>
  </si>
  <si>
    <t xml:space="preserve">New Small Toners for Printer </t>
  </si>
  <si>
    <t xml:space="preserve">Toners for Bills Printing </t>
  </si>
  <si>
    <t>3 Quotation</t>
  </si>
  <si>
    <t>Toners Refilling for Bills Printing</t>
  </si>
  <si>
    <t>ERP Maintanence &amp; Enhancement</t>
  </si>
  <si>
    <t>Enterprise Printers for Bills Printing</t>
  </si>
  <si>
    <t>Call Center Services</t>
  </si>
  <si>
    <t>Construction of WSSP Head Office Building Peshawar</t>
  </si>
  <si>
    <t>Projects</t>
  </si>
  <si>
    <t>ADP # 1460/170434</t>
  </si>
  <si>
    <t>Feasibility Study, Detail Design, Conveyance System and Construction Supervision of Sewerage Treatment Plant at Site H Faqir Kalay Peshawar</t>
  </si>
  <si>
    <t>ADP # 2054/ (2021-22)</t>
  </si>
  <si>
    <t>Rehabilitation of Shahi Katha Drain Peshawar  (ADP # 2057/21-22)</t>
  </si>
  <si>
    <t>Improvement of Drainage System in Peshawar Zoo and Rahatabad Area</t>
  </si>
  <si>
    <t>ADP # 2075/210138 (2021-22)</t>
  </si>
  <si>
    <t>Construction / Rehabilitation of Drains, Sewer Lines and Streets as per Sanitation Requirement of WSSP Operations.</t>
  </si>
  <si>
    <t>Construction of new tube wells along with Distribution system &amp; Rehabilitation/Reconstruction of the existing tube wells along with Distribution System.</t>
  </si>
  <si>
    <t xml:space="preserve">ADP # 219 (150990) </t>
  </si>
  <si>
    <t>Development Package for WSSP ADP (Saving )</t>
  </si>
  <si>
    <t xml:space="preserve">ADP # 780 (150400) </t>
  </si>
  <si>
    <t xml:space="preserve">Banners for Eid Operation </t>
  </si>
  <si>
    <t xml:space="preserve">CLC </t>
  </si>
  <si>
    <t xml:space="preserve">WSSP </t>
  </si>
  <si>
    <t>Canvas Bags</t>
  </si>
  <si>
    <t>TOTAL</t>
  </si>
  <si>
    <t>E</t>
  </si>
  <si>
    <t>Zone E</t>
  </si>
  <si>
    <t>Earth breaking Jack Hammer
 &amp; Bucket</t>
  </si>
  <si>
    <t>Burnt Meters Replacement</t>
  </si>
  <si>
    <t>Toyota Corolla Gli/Yaris 1300cc</t>
  </si>
  <si>
    <t>Suzuki Cultus 1000cc</t>
  </si>
  <si>
    <t>Head Office</t>
  </si>
  <si>
    <t>Water Dispenser</t>
  </si>
  <si>
    <t>File Cupboards Large</t>
  </si>
  <si>
    <t>Unit Price</t>
  </si>
  <si>
    <t xml:space="preserve">Media Deptt </t>
  </si>
  <si>
    <t>Quotation</t>
  </si>
  <si>
    <t xml:space="preserve">WSSP Funds </t>
  </si>
  <si>
    <t xml:space="preserve">Photography/videography lighting (ESDDI SoftBox 20x28 size with full package, </t>
  </si>
  <si>
    <t xml:space="preserve">Tender </t>
  </si>
  <si>
    <t>Tentative Bid Submission / Opening date</t>
  </si>
  <si>
    <t>Quoation</t>
  </si>
  <si>
    <t>Media</t>
  </si>
  <si>
    <t>Tentative Bid Submission / Opening date  (MM/DD/YY)</t>
  </si>
  <si>
    <t>Installation of drinking water tube wells &amp; distribution works in PK-75, Peshawar  (Saving)</t>
  </si>
  <si>
    <t>Peshawar Uplift Program (Saving)</t>
  </si>
  <si>
    <t xml:space="preserve">ADP # 1111 (130647) </t>
  </si>
  <si>
    <t>City Development Peshawar(OHR) (Saving)</t>
  </si>
  <si>
    <t>Procurement of 5 Nos. of Motorbikes for Project wing</t>
  </si>
  <si>
    <t>Procurement of 2 Nos. of Vehicles for Project wing</t>
  </si>
  <si>
    <t>Description</t>
  </si>
  <si>
    <t>City District Govt. Fund</t>
  </si>
  <si>
    <t>CEO WSSP</t>
  </si>
  <si>
    <t>GM Projects</t>
  </si>
  <si>
    <t>Toyota Corolla Yaris 1300cc (Manual)</t>
  </si>
  <si>
    <t>Zonal Manager E</t>
  </si>
  <si>
    <t>Manager Fleet</t>
  </si>
  <si>
    <t>Manager SWM E</t>
  </si>
  <si>
    <t>Manager WS E</t>
  </si>
  <si>
    <t>Manager A&amp;A E</t>
  </si>
  <si>
    <t xml:space="preserve">Air Conditioner 1.5 </t>
  </si>
  <si>
    <t>Direct Procurement</t>
  </si>
  <si>
    <t>1st Quarter</t>
  </si>
  <si>
    <t xml:space="preserve">Remarks </t>
  </si>
  <si>
    <t>Subjected to avalibility  of Funds</t>
  </si>
  <si>
    <t>Manager A&amp;A Zone-C</t>
  </si>
  <si>
    <t>GM HRA - HO</t>
  </si>
  <si>
    <t>Manager HRA - HO</t>
  </si>
  <si>
    <t>Manager Projects HO</t>
  </si>
  <si>
    <t>Manager MIS</t>
  </si>
  <si>
    <t>Estimated Expenditure 2022-23 (Allocation)</t>
  </si>
  <si>
    <t>Approved Pc-I Cost
(in Millions)</t>
  </si>
  <si>
    <t xml:space="preserve">Suzuki Bolan 800 CC </t>
  </si>
  <si>
    <t>Repair of Motor &amp; Pumps</t>
  </si>
  <si>
    <t>Preventive Health Program (Manpower and Equipment)</t>
  </si>
  <si>
    <t>Hiring of Solid Waste Vehicles &amp; Manpower</t>
  </si>
  <si>
    <t>Total Hiring of Solid Waste Vehicles &amp; Manpower</t>
  </si>
  <si>
    <t>Training and Development  of WSSP Staff</t>
  </si>
  <si>
    <t>Combo Gimble (Stand) Stabiliser for mobile 
Recording with full package</t>
  </si>
  <si>
    <t xml:space="preserve">Combo Gimble (Stand) Stabiliser for Cemera recording
with full package </t>
  </si>
  <si>
    <t>Branding/Renovation of 
T / w chambers</t>
  </si>
  <si>
    <t>Tools / Consumables  for  workshop</t>
  </si>
  <si>
    <t>Total Office Equipment and Accessories</t>
  </si>
  <si>
    <t>Subjected to availability  of Funds</t>
  </si>
  <si>
    <t>Purchase of Office Vehicle (Assets)</t>
  </si>
  <si>
    <t>Total Purchase of Office Vehicle (Assets)</t>
  </si>
  <si>
    <t xml:space="preserve">Hiring of Tax Consultant </t>
  </si>
  <si>
    <t>Total Purchase of Assets (SWM)</t>
  </si>
  <si>
    <t>Hiring of External Auditor Firm</t>
  </si>
  <si>
    <t>Uniforms &amp; other Allied items</t>
  </si>
  <si>
    <t>Printing of Banners, Panaflexes, Pamphlets for Special Events &amp; Occessions</t>
  </si>
  <si>
    <t>Purchase of Give items, Shield and Soviners</t>
  </si>
  <si>
    <t>Need Basis</t>
  </si>
  <si>
    <t xml:space="preserve">Steet Racks for beautification of Model streets </t>
  </si>
  <si>
    <t xml:space="preserve">Paint color for developing IEC messages </t>
  </si>
  <si>
    <t>Procurement of Waste Bins / Containers</t>
  </si>
  <si>
    <t xml:space="preserve">Transformer for Tubewells </t>
  </si>
  <si>
    <t>Solid Waste Management Tools &amp; Equipment</t>
  </si>
  <si>
    <t>Sanitation Tools &amp; Equipment SWM</t>
  </si>
  <si>
    <t>Chemical and Medicines &amp; Pesticides etc.)</t>
  </si>
  <si>
    <t>Total Solid Waste Management Tools &amp; Equipment</t>
  </si>
  <si>
    <t>SWM Vehicles/Batteries/Tyre Replacement/Accidents vehicles</t>
  </si>
  <si>
    <t>Drainage &amp; WS Distribution System</t>
  </si>
  <si>
    <t>Tube Wells (Electrical &amp; Mechanical)</t>
  </si>
  <si>
    <t>Filtration plant</t>
  </si>
  <si>
    <t>Printing &amp; Distribution of Water Bills etc.</t>
  </si>
  <si>
    <t>Hiring of Machinery for dumping site / ground</t>
  </si>
  <si>
    <t>Hiring of Manpower 2nd Shift Operations</t>
  </si>
  <si>
    <t>Preventive Health Program Health and safety</t>
  </si>
  <si>
    <t>Water Testing Fee/Portable testing Equipment / Consumable Items/Waste water treatment</t>
  </si>
  <si>
    <t>Misc.(Contingencies)</t>
  </si>
  <si>
    <t>CT Meters/ Flow meters/ pressure gauge for tube wells</t>
  </si>
  <si>
    <t>ADP # 1192 (190454)</t>
  </si>
  <si>
    <r>
      <t xml:space="preserve">ADP # </t>
    </r>
    <r>
      <rPr>
        <sz val="12"/>
        <color theme="1"/>
        <rFont val="Times New Roman"/>
        <family val="1"/>
      </rPr>
      <t>2077 /210146 (2021-22)</t>
    </r>
  </si>
  <si>
    <t>Good</t>
  </si>
  <si>
    <t>Direct Proc.</t>
  </si>
  <si>
    <t>Services / Goods</t>
  </si>
  <si>
    <t>Subjected  to Funds Availability</t>
  </si>
  <si>
    <t>Replacement of Rusted pipeline and construction/ Re-bore of Drinking water tube wells in different locations of District, Peshawar</t>
  </si>
  <si>
    <t xml:space="preserve"> Subjected to the approval   and Funds Availability</t>
  </si>
  <si>
    <t>1 x HO
1 x Media Dept
2 x Project Dept</t>
  </si>
  <si>
    <t>1 x AM GIS
2 X AM SDS
4 X Fleet Officers
2 x Audit Officers
2 x HR Officers
2 x NOC Room</t>
  </si>
  <si>
    <t>5 Kva UPS for Video Wall Screen</t>
  </si>
  <si>
    <t>3 Kva UPS for Conference Room</t>
  </si>
  <si>
    <t>UPS for Desktop PC</t>
  </si>
  <si>
    <t>1 x CEO
1 x Finance
1 x HR
4 x Zonal Offices</t>
  </si>
  <si>
    <t>1 x Media Dept
3 x Zonal Offices A,C &amp; D
2 x NOC Room</t>
  </si>
  <si>
    <t xml:space="preserve">Annual Fee Monitoring Vehicle Tracking System
Fleet Management </t>
  </si>
  <si>
    <t>Datacenter Maintenance</t>
  </si>
  <si>
    <t>Technical Staff Skill Enhancement</t>
  </si>
  <si>
    <t>CCTV Cameras Solution</t>
  </si>
  <si>
    <t xml:space="preserve">Installation of new vehicle tracking devices </t>
  </si>
  <si>
    <t>IT Equipment for ZONE E</t>
  </si>
  <si>
    <t xml:space="preserve">Total </t>
  </si>
  <si>
    <t>Head Office 
 ( Project Dept )</t>
  </si>
  <si>
    <t>High Performance Desktop PC for Video Rendering and Compilation</t>
  </si>
  <si>
    <t>LED's Screens 42</t>
  </si>
  <si>
    <t>Vehciles
 (Admin / HR Wing)</t>
  </si>
  <si>
    <t xml:space="preserve">IT Equipments </t>
  </si>
  <si>
    <t>CLC Items</t>
  </si>
  <si>
    <t>Opertional Items</t>
  </si>
  <si>
    <t xml:space="preserve">Machinary &amp; Office Equipment </t>
  </si>
  <si>
    <t>PROCUREMENT PLAN FY 2022-23 - IT Equipment</t>
  </si>
  <si>
    <t>PROCUREMENT PLAN FY 2022-23 - Development Projects</t>
  </si>
  <si>
    <t>Machinary  &amp; office  Equipment 
(Admin / HR Wing)</t>
  </si>
  <si>
    <t>PROCUREMENT PLAN FY 2022-23 - CLC Items</t>
  </si>
  <si>
    <t>PROCUREMENT PLAN FY 2022-23 - Printing /  Media Items</t>
  </si>
  <si>
    <t>Printing / Media items</t>
  </si>
  <si>
    <t>Zonal Wise Procurement Plan FY 2022-23 - Operational Items</t>
  </si>
  <si>
    <t>Estimated Amount (Rs.)</t>
  </si>
  <si>
    <t>Amount in Rs.</t>
  </si>
  <si>
    <t>Opertional</t>
  </si>
  <si>
    <t xml:space="preserve">Stencil </t>
  </si>
  <si>
    <t>Wastebin (HH)</t>
  </si>
  <si>
    <t>p</t>
  </si>
  <si>
    <t xml:space="preserve">PROCUREMENT PLAN FY 2022-2023 - Vehicles  (HR /Admin) </t>
  </si>
  <si>
    <t xml:space="preserve">PROCUREMENT PLAN FY 2022-2023 - Machinary &amp; office Equipment (HR /Admin) </t>
  </si>
  <si>
    <t>REMARKS</t>
  </si>
  <si>
    <t>S.#</t>
  </si>
  <si>
    <t>B/F</t>
  </si>
  <si>
    <t>C/F</t>
  </si>
  <si>
    <t xml:space="preserve"> Total </t>
  </si>
  <si>
    <t>Company Scr.</t>
  </si>
  <si>
    <t>Development Projects (ADP)
Total Developmental Funds</t>
  </si>
  <si>
    <t xml:space="preserve">Subjected to availability  of Funds </t>
  </si>
  <si>
    <t>Tentative Period of EOI/RFP/RFQ/ NIT</t>
  </si>
  <si>
    <t>Tentative Bid Submission / Opening Period</t>
  </si>
  <si>
    <t>Tentative Contract award Period</t>
  </si>
  <si>
    <t>1st / 2nd Quarter</t>
  </si>
  <si>
    <t xml:space="preserve">Procurments are subjected to avalibility of funds. The time of procurement  could be aligned to avalibility  of funds,  urgency /need of the requirements during the implementation period. </t>
  </si>
  <si>
    <t>Purchase of Opertional Assets (SWM)</t>
  </si>
  <si>
    <t>Repair &amp; Maintenances (opertional)</t>
  </si>
  <si>
    <t>HO (opertional)</t>
  </si>
  <si>
    <t>Total (opertional  Fund)</t>
  </si>
  <si>
    <t>1st/2nd Quarter</t>
  </si>
  <si>
    <t xml:space="preserve"> </t>
  </si>
  <si>
    <t>15 x Zone-A
20 x Zone -B
10 x Zone -C
10 x Zone D
05 x Zone -E</t>
  </si>
  <si>
    <t>Internet Connection (Band width upto 100 Mbps) dedecaited line</t>
  </si>
  <si>
    <t>Printers Black &amp; White including Zones</t>
  </si>
  <si>
    <t>For the Period of 12 Months @ Rs. 200,000/- pm (approx).</t>
  </si>
  <si>
    <t>Network Equipment &amp; Passive Work @ 12,76,900/-
CCTV Camera Solution @ 184,000/=
Computers /Laptops/ Printers/ Scanner @ 33,94,000/-
Misc (Biomatric, UPS,Photocopier, Multimedia @ Rs. 14,85,000/-</t>
  </si>
  <si>
    <t>For GM (Projects)</t>
  </si>
  <si>
    <t xml:space="preserve">Vehicle 2000 cc </t>
  </si>
  <si>
    <t>Support to WSSP For Expansion of Services to 23 Nos of UCs</t>
  </si>
  <si>
    <t xml:space="preserve">Total Estimated Amount (Rs.) </t>
  </si>
  <si>
    <t>Biometric Attendence Hardware for Field Staff</t>
  </si>
  <si>
    <t>Biometric Attendence Software for Field Staff</t>
  </si>
  <si>
    <t>Zone A,C, D</t>
  </si>
  <si>
    <t>1 each For Zone A,C &amp; D</t>
  </si>
  <si>
    <t xml:space="preserve">Photocopier Machine </t>
  </si>
  <si>
    <t>High Pressure Water Bowzer 10,000 liters (Chassis + Fabrication)</t>
  </si>
  <si>
    <t>Small  Excavator upto 2 ton.</t>
  </si>
  <si>
    <t xml:space="preserve">Pool Vehcile </t>
  </si>
  <si>
    <t>Solarization of Tubewells (pilot)  9 Nos.</t>
  </si>
  <si>
    <t>Procurement of Suction Machine Jetting upto 10,000 liters on 4x2 truck chassis</t>
  </si>
  <si>
    <t>Procurement of Suction Machine Jetting upto 5000 Glns On 6x4 truch chassis</t>
  </si>
  <si>
    <t>Vehicle ( 1800 CC)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</si>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</sst>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d\-mmm\-yy;@"/>
    <numFmt numFmtId="168" formatCode="[$-409]dd\-mmm\-yy;@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9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6" fontId="8" fillId="0" borderId="1" xfId="1" applyNumberFormat="1" applyFont="1" applyBorder="1" applyAlignment="1">
      <alignment vertical="center" wrapText="1"/>
    </xf>
    <xf numFmtId="0" fontId="12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6" fontId="6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11" fillId="0" borderId="1" xfId="0" applyFont="1" applyBorder="1"/>
    <xf numFmtId="0" fontId="0" fillId="0" borderId="0" xfId="0" applyAlignment="1">
      <alignment vertical="center"/>
    </xf>
    <xf numFmtId="166" fontId="0" fillId="0" borderId="1" xfId="0" applyNumberFormat="1" applyBorder="1"/>
    <xf numFmtId="166" fontId="0" fillId="0" borderId="1" xfId="3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3" fontId="1" fillId="0" borderId="1" xfId="0" applyNumberFormat="1" applyFont="1" applyBorder="1"/>
    <xf numFmtId="0" fontId="9" fillId="2" borderId="6" xfId="0" applyFont="1" applyFill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/>
    </xf>
    <xf numFmtId="166" fontId="13" fillId="3" borderId="1" xfId="1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166" fontId="8" fillId="0" borderId="1" xfId="1" applyNumberFormat="1" applyFont="1" applyFill="1" applyBorder="1" applyAlignment="1">
      <alignment vertical="center" wrapText="1"/>
    </xf>
    <xf numFmtId="16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66" fontId="5" fillId="2" borderId="1" xfId="1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"/>
    </xf>
    <xf numFmtId="166" fontId="0" fillId="0" borderId="1" xfId="1" applyNumberFormat="1" applyFont="1" applyBorder="1" applyAlignment="1">
      <alignment vertical="center"/>
    </xf>
    <xf numFmtId="164" fontId="0" fillId="0" borderId="1" xfId="4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64" fontId="12" fillId="0" borderId="1" xfId="4" applyFont="1" applyBorder="1" applyAlignment="1">
      <alignment horizontal="center" vertical="center"/>
    </xf>
    <xf numFmtId="166" fontId="12" fillId="0" borderId="1" xfId="1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4" fontId="13" fillId="0" borderId="1" xfId="4" applyFont="1" applyBorder="1" applyAlignment="1">
      <alignment horizontal="center" vertical="center"/>
    </xf>
    <xf numFmtId="166" fontId="13" fillId="0" borderId="1" xfId="1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166" fontId="5" fillId="0" borderId="13" xfId="1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17" fontId="6" fillId="0" borderId="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wrapText="1"/>
    </xf>
    <xf numFmtId="166" fontId="6" fillId="0" borderId="1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6" fontId="8" fillId="0" borderId="1" xfId="1" applyNumberFormat="1" applyFont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6" fillId="0" borderId="22" xfId="0" applyFont="1" applyBorder="1"/>
    <xf numFmtId="0" fontId="1" fillId="0" borderId="23" xfId="0" applyFont="1" applyBorder="1" applyAlignment="1">
      <alignment horizontal="center"/>
    </xf>
    <xf numFmtId="0" fontId="6" fillId="0" borderId="23" xfId="0" applyFont="1" applyBorder="1"/>
    <xf numFmtId="166" fontId="1" fillId="0" borderId="23" xfId="0" applyNumberFormat="1" applyFont="1" applyBorder="1"/>
    <xf numFmtId="0" fontId="6" fillId="0" borderId="24" xfId="0" applyFont="1" applyBorder="1"/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166" fontId="0" fillId="0" borderId="1" xfId="0" applyNumberFormat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vertical="center"/>
    </xf>
    <xf numFmtId="0" fontId="12" fillId="0" borderId="1" xfId="0" applyFont="1" applyBorder="1"/>
    <xf numFmtId="166" fontId="12" fillId="0" borderId="1" xfId="0" applyNumberFormat="1" applyFont="1" applyBorder="1"/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166" fontId="12" fillId="0" borderId="1" xfId="3" applyNumberFormat="1" applyFont="1" applyBorder="1" applyAlignment="1">
      <alignment horizontal="center" vertical="center"/>
    </xf>
    <xf numFmtId="166" fontId="1" fillId="0" borderId="1" xfId="0" applyNumberFormat="1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166" fontId="6" fillId="0" borderId="23" xfId="1" applyNumberFormat="1" applyFont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 wrapText="1"/>
    </xf>
    <xf numFmtId="166" fontId="1" fillId="0" borderId="11" xfId="1" applyNumberFormat="1" applyFont="1" applyBorder="1"/>
    <xf numFmtId="0" fontId="6" fillId="2" borderId="1" xfId="0" applyFont="1" applyFill="1" applyBorder="1" applyAlignment="1">
      <alignment horizontal="left" vertical="center" wrapText="1"/>
    </xf>
    <xf numFmtId="165" fontId="6" fillId="2" borderId="1" xfId="1" applyFont="1" applyFill="1" applyBorder="1" applyAlignment="1">
      <alignment horizontal="left" vertical="center" wrapText="1"/>
    </xf>
    <xf numFmtId="166" fontId="6" fillId="3" borderId="1" xfId="1" applyNumberFormat="1" applyFont="1" applyFill="1" applyBorder="1" applyAlignment="1">
      <alignment horizontal="left" vertical="center"/>
    </xf>
    <xf numFmtId="166" fontId="8" fillId="2" borderId="1" xfId="1" applyNumberFormat="1" applyFont="1" applyFill="1" applyBorder="1" applyAlignment="1">
      <alignment vertical="center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/>
    </xf>
    <xf numFmtId="166" fontId="6" fillId="2" borderId="1" xfId="1" applyNumberFormat="1" applyFont="1" applyFill="1" applyBorder="1" applyAlignment="1">
      <alignment vertical="center"/>
    </xf>
    <xf numFmtId="167" fontId="6" fillId="0" borderId="1" xfId="0" applyNumberFormat="1" applyFont="1" applyBorder="1" applyAlignment="1">
      <alignment horizontal="center" vertical="center"/>
    </xf>
    <xf numFmtId="165" fontId="6" fillId="2" borderId="1" xfId="1" applyFont="1" applyFill="1" applyBorder="1" applyAlignment="1">
      <alignment horizontal="left" wrapText="1"/>
    </xf>
    <xf numFmtId="166" fontId="6" fillId="2" borderId="1" xfId="1" applyNumberFormat="1" applyFont="1" applyFill="1" applyBorder="1" applyAlignment="1">
      <alignment horizontal="left" vertical="center"/>
    </xf>
    <xf numFmtId="165" fontId="6" fillId="0" borderId="1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166" fontId="1" fillId="2" borderId="1" xfId="1" applyNumberFormat="1" applyFont="1" applyFill="1" applyBorder="1" applyAlignment="1">
      <alignment wrapText="1"/>
    </xf>
    <xf numFmtId="166" fontId="6" fillId="2" borderId="1" xfId="1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/>
    <xf numFmtId="166" fontId="8" fillId="3" borderId="1" xfId="1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top" wrapText="1"/>
    </xf>
    <xf numFmtId="166" fontId="1" fillId="0" borderId="1" xfId="1" applyNumberFormat="1" applyFont="1" applyBorder="1" applyAlignment="1">
      <alignment vertical="center" wrapText="1"/>
    </xf>
    <xf numFmtId="166" fontId="1" fillId="2" borderId="1" xfId="1" applyNumberFormat="1" applyFont="1" applyFill="1" applyBorder="1" applyAlignment="1">
      <alignment vertical="center"/>
    </xf>
    <xf numFmtId="0" fontId="1" fillId="2" borderId="1" xfId="0" applyFont="1" applyFill="1" applyBorder="1"/>
    <xf numFmtId="166" fontId="8" fillId="0" borderId="1" xfId="1" applyNumberFormat="1" applyFont="1" applyFill="1" applyBorder="1" applyAlignment="1">
      <alignment vertical="center"/>
    </xf>
    <xf numFmtId="166" fontId="6" fillId="3" borderId="1" xfId="1" applyNumberFormat="1" applyFont="1" applyFill="1" applyBorder="1" applyAlignment="1">
      <alignment horizontal="center" vertical="center"/>
    </xf>
    <xf numFmtId="166" fontId="6" fillId="3" borderId="1" xfId="1" applyNumberFormat="1" applyFont="1" applyFill="1" applyBorder="1" applyAlignment="1">
      <alignment vertical="center"/>
    </xf>
    <xf numFmtId="0" fontId="6" fillId="2" borderId="1" xfId="0" applyFont="1" applyFill="1" applyBorder="1"/>
    <xf numFmtId="166" fontId="8" fillId="2" borderId="1" xfId="1" applyNumberFormat="1" applyFont="1" applyFill="1" applyBorder="1" applyAlignment="1">
      <alignment horizontal="left" vertical="center"/>
    </xf>
    <xf numFmtId="166" fontId="1" fillId="0" borderId="1" xfId="1" applyNumberFormat="1" applyFont="1" applyFill="1" applyBorder="1" applyAlignment="1">
      <alignment vertical="center"/>
    </xf>
    <xf numFmtId="165" fontId="6" fillId="3" borderId="1" xfId="1" applyFont="1" applyFill="1" applyBorder="1" applyAlignment="1">
      <alignment wrapText="1"/>
    </xf>
    <xf numFmtId="166" fontId="9" fillId="3" borderId="1" xfId="1" applyNumberFormat="1" applyFont="1" applyFill="1" applyBorder="1" applyAlignment="1">
      <alignment vertical="center"/>
    </xf>
    <xf numFmtId="166" fontId="9" fillId="2" borderId="1" xfId="1" applyNumberFormat="1" applyFont="1" applyFill="1" applyBorder="1" applyAlignment="1">
      <alignment vertical="center" wrapText="1"/>
    </xf>
    <xf numFmtId="165" fontId="6" fillId="3" borderId="1" xfId="1" applyFont="1" applyFill="1" applyBorder="1" applyAlignment="1">
      <alignment vertical="center" wrapText="1"/>
    </xf>
    <xf numFmtId="166" fontId="8" fillId="3" borderId="1" xfId="1" applyNumberFormat="1" applyFont="1" applyFill="1" applyBorder="1" applyAlignment="1">
      <alignment vertical="center"/>
    </xf>
    <xf numFmtId="165" fontId="10" fillId="3" borderId="1" xfId="1" applyFont="1" applyFill="1" applyBorder="1" applyAlignment="1">
      <alignment vertical="center" wrapText="1"/>
    </xf>
    <xf numFmtId="166" fontId="6" fillId="3" borderId="1" xfId="1" applyNumberFormat="1" applyFont="1" applyFill="1" applyBorder="1" applyAlignment="1">
      <alignment vertical="center" wrapText="1"/>
    </xf>
    <xf numFmtId="166" fontId="6" fillId="3" borderId="1" xfId="1" applyNumberFormat="1" applyFont="1" applyFill="1" applyBorder="1" applyAlignment="1">
      <alignment wrapText="1"/>
    </xf>
    <xf numFmtId="166" fontId="1" fillId="2" borderId="1" xfId="1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64" fontId="20" fillId="0" borderId="1" xfId="4" applyFont="1" applyBorder="1" applyAlignment="1">
      <alignment horizontal="center" vertical="center"/>
    </xf>
    <xf numFmtId="166" fontId="20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6" fontId="9" fillId="0" borderId="1" xfId="1" applyNumberFormat="1" applyFont="1" applyBorder="1" applyAlignment="1">
      <alignment horizontal="right" vertical="center"/>
    </xf>
    <xf numFmtId="166" fontId="9" fillId="0" borderId="11" xfId="1" applyNumberFormat="1" applyFont="1" applyBorder="1" applyAlignment="1">
      <alignment horizontal="right" vertical="center"/>
    </xf>
    <xf numFmtId="166" fontId="8" fillId="0" borderId="1" xfId="1" applyNumberFormat="1" applyFont="1" applyBorder="1" applyAlignment="1">
      <alignment horizontal="right" vertical="center"/>
    </xf>
    <xf numFmtId="0" fontId="6" fillId="0" borderId="29" xfId="0" applyFont="1" applyBorder="1"/>
    <xf numFmtId="0" fontId="6" fillId="0" borderId="0" xfId="0" applyFont="1" applyBorder="1"/>
    <xf numFmtId="0" fontId="6" fillId="0" borderId="10" xfId="0" applyFont="1" applyBorder="1"/>
    <xf numFmtId="0" fontId="6" fillId="0" borderId="35" xfId="0" applyFont="1" applyBorder="1"/>
    <xf numFmtId="0" fontId="6" fillId="0" borderId="30" xfId="0" applyFont="1" applyBorder="1"/>
    <xf numFmtId="0" fontId="6" fillId="0" borderId="1" xfId="0" applyFont="1" applyBorder="1" applyAlignment="1">
      <alignment vertical="center"/>
    </xf>
    <xf numFmtId="0" fontId="9" fillId="0" borderId="41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32" xfId="0" applyFont="1" applyBorder="1" applyAlignment="1">
      <alignment vertical="center" wrapText="1"/>
    </xf>
    <xf numFmtId="166" fontId="8" fillId="0" borderId="4" xfId="1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vertical="center"/>
    </xf>
    <xf numFmtId="167" fontId="1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1" xfId="4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0" fillId="4" borderId="8" xfId="0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6" fontId="1" fillId="0" borderId="1" xfId="1" applyNumberFormat="1" applyFont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</cellXfs>
  <cellStyles count="5">
    <cellStyle name="Comma" xfId="1" builtinId="3"/>
    <cellStyle name="Comma [0]" xfId="4" builtinId="6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B1" zoomScale="96" zoomScaleNormal="96" zoomScaleSheetLayoutView="91" workbookViewId="0">
      <selection activeCell="G8" sqref="G8"/>
    </sheetView>
  </sheetViews>
  <sheetFormatPr defaultRowHeight="15" x14ac:dyDescent="0.25"/>
  <cols>
    <col min="1" max="1" width="6.85546875" customWidth="1"/>
    <col min="2" max="2" width="22.140625" customWidth="1"/>
    <col min="3" max="3" width="18.7109375" customWidth="1"/>
    <col min="4" max="4" width="13.42578125" customWidth="1"/>
    <col min="5" max="5" width="5.5703125" style="29" customWidth="1"/>
    <col min="6" max="6" width="27.7109375" customWidth="1"/>
    <col min="7" max="7" width="19.7109375" customWidth="1"/>
    <col min="8" max="8" width="25" customWidth="1"/>
    <col min="9" max="9" width="41.7109375" customWidth="1"/>
  </cols>
  <sheetData>
    <row r="1" spans="1:11" ht="37.9" customHeight="1" thickBot="1" x14ac:dyDescent="0.3">
      <c r="A1" s="234" t="s">
        <v>50</v>
      </c>
      <c r="B1" s="235"/>
      <c r="C1" s="235"/>
      <c r="D1" s="235"/>
      <c r="E1" s="235"/>
      <c r="F1" s="235"/>
      <c r="G1" s="235"/>
      <c r="H1" s="235"/>
      <c r="I1" s="236"/>
    </row>
    <row r="2" spans="1:11" ht="52.15" customHeight="1" x14ac:dyDescent="0.25">
      <c r="A2" s="173" t="s">
        <v>1</v>
      </c>
      <c r="B2" s="17" t="s">
        <v>112</v>
      </c>
      <c r="C2" s="174" t="s">
        <v>211</v>
      </c>
      <c r="D2" s="175" t="s">
        <v>9</v>
      </c>
      <c r="E2" s="176" t="s">
        <v>220</v>
      </c>
      <c r="F2" s="177" t="s">
        <v>112</v>
      </c>
      <c r="G2" s="174" t="s">
        <v>211</v>
      </c>
      <c r="H2" s="17" t="s">
        <v>9</v>
      </c>
      <c r="I2" s="178" t="s">
        <v>219</v>
      </c>
    </row>
    <row r="3" spans="1:11" ht="34.15" customHeight="1" x14ac:dyDescent="0.25">
      <c r="A3" s="85">
        <v>1</v>
      </c>
      <c r="B3" s="18" t="s">
        <v>199</v>
      </c>
      <c r="C3" s="203">
        <f>'Vehciles '!F19</f>
        <v>52000000</v>
      </c>
      <c r="D3" s="204" t="s">
        <v>10</v>
      </c>
      <c r="E3" s="205"/>
      <c r="F3" s="170" t="s">
        <v>195</v>
      </c>
      <c r="G3" s="179">
        <f>C12</f>
        <v>684267923.39999998</v>
      </c>
      <c r="H3" s="159" t="s">
        <v>221</v>
      </c>
      <c r="I3" s="237" t="s">
        <v>231</v>
      </c>
    </row>
    <row r="4" spans="1:11" s="29" customFormat="1" ht="51.6" customHeight="1" x14ac:dyDescent="0.25">
      <c r="A4" s="85">
        <v>2</v>
      </c>
      <c r="B4" s="18" t="s">
        <v>206</v>
      </c>
      <c r="C4" s="181">
        <f>'Mach &amp; Equip'!F7</f>
        <v>658000</v>
      </c>
      <c r="D4" s="204" t="s">
        <v>10</v>
      </c>
      <c r="E4" s="205">
        <v>10</v>
      </c>
      <c r="F4" s="200" t="s">
        <v>36</v>
      </c>
      <c r="G4" s="181">
        <f>'Zone A,B,C,D,E'!I31</f>
        <v>9947600</v>
      </c>
      <c r="H4" s="90" t="s">
        <v>213</v>
      </c>
      <c r="I4" s="237"/>
    </row>
    <row r="5" spans="1:11" ht="33.6" customHeight="1" x14ac:dyDescent="0.25">
      <c r="A5" s="85">
        <v>3</v>
      </c>
      <c r="B5" s="206" t="s">
        <v>200</v>
      </c>
      <c r="C5" s="181">
        <f>IT!E34</f>
        <v>49319324.399999999</v>
      </c>
      <c r="D5" s="207" t="s">
        <v>24</v>
      </c>
      <c r="E5" s="208">
        <v>11</v>
      </c>
      <c r="F5" s="209" t="s">
        <v>137</v>
      </c>
      <c r="G5" s="181">
        <f>'Zone A,B,C,D,E'!I36</f>
        <v>366479923</v>
      </c>
      <c r="H5" s="90" t="s">
        <v>213</v>
      </c>
      <c r="I5" s="237"/>
    </row>
    <row r="6" spans="1:11" ht="28.9" customHeight="1" x14ac:dyDescent="0.25">
      <c r="A6" s="85">
        <v>4</v>
      </c>
      <c r="B6" s="206" t="s">
        <v>201</v>
      </c>
      <c r="C6" s="181">
        <f>CLC!E9</f>
        <v>10000000</v>
      </c>
      <c r="D6" s="207" t="s">
        <v>30</v>
      </c>
      <c r="E6" s="210">
        <v>12</v>
      </c>
      <c r="F6" s="23" t="s">
        <v>39</v>
      </c>
      <c r="G6" s="181">
        <f>'Zone A,B,C,D,E'!I41</f>
        <v>67385750</v>
      </c>
      <c r="H6" s="90" t="s">
        <v>213</v>
      </c>
      <c r="I6" s="237"/>
      <c r="K6" t="s">
        <v>259</v>
      </c>
    </row>
    <row r="7" spans="1:11" ht="29.45" customHeight="1" x14ac:dyDescent="0.25">
      <c r="A7" s="85">
        <v>5</v>
      </c>
      <c r="B7" s="12" t="s">
        <v>209</v>
      </c>
      <c r="C7" s="181">
        <f>Media!E8</f>
        <v>1375000</v>
      </c>
      <c r="D7" s="207" t="s">
        <v>104</v>
      </c>
      <c r="E7" s="211">
        <v>13</v>
      </c>
      <c r="F7" s="196" t="s">
        <v>40</v>
      </c>
      <c r="G7" s="181">
        <f>'Zone A,B,C,D,E'!I54</f>
        <v>178320000</v>
      </c>
      <c r="H7" s="90" t="s">
        <v>213</v>
      </c>
      <c r="I7" s="237"/>
      <c r="K7" t="s">
        <v>259</v>
      </c>
    </row>
    <row r="8" spans="1:11" ht="30" customHeight="1" x14ac:dyDescent="0.25">
      <c r="A8" s="85">
        <v>6</v>
      </c>
      <c r="B8" s="159" t="s">
        <v>202</v>
      </c>
      <c r="C8" s="181"/>
      <c r="D8" s="207"/>
      <c r="E8" s="211"/>
      <c r="F8" s="202" t="s">
        <v>235</v>
      </c>
      <c r="G8" s="179">
        <f>SUM(G3:G7)</f>
        <v>1306401196.4000001</v>
      </c>
      <c r="H8" s="187"/>
      <c r="I8" s="237"/>
    </row>
    <row r="9" spans="1:11" ht="46.15" customHeight="1" thickBot="1" x14ac:dyDescent="0.3">
      <c r="A9" s="85">
        <v>7</v>
      </c>
      <c r="B9" s="212" t="s">
        <v>232</v>
      </c>
      <c r="C9" s="181">
        <f>'Zone A,B,C,D,E'!I11</f>
        <v>252950000</v>
      </c>
      <c r="D9" s="207" t="s">
        <v>213</v>
      </c>
      <c r="E9" s="211">
        <v>14</v>
      </c>
      <c r="F9" s="213" t="s">
        <v>225</v>
      </c>
      <c r="G9" s="214">
        <f>Project!F18</f>
        <v>1069830000</v>
      </c>
      <c r="H9" s="215" t="s">
        <v>11</v>
      </c>
      <c r="I9" s="237"/>
    </row>
    <row r="10" spans="1:11" s="29" customFormat="1" ht="54" customHeight="1" thickBot="1" x14ac:dyDescent="0.3">
      <c r="A10" s="85">
        <v>8</v>
      </c>
      <c r="B10" s="212" t="s">
        <v>159</v>
      </c>
      <c r="C10" s="181">
        <f>'Zone A,B,C,D,E'!I16</f>
        <v>11650000</v>
      </c>
      <c r="D10" s="207" t="s">
        <v>213</v>
      </c>
      <c r="E10" s="211"/>
      <c r="F10" s="188" t="s">
        <v>26</v>
      </c>
      <c r="G10" s="180">
        <f>SUM(G8:G9)</f>
        <v>2376231196.4000001</v>
      </c>
      <c r="H10" s="216"/>
      <c r="I10" s="238"/>
    </row>
    <row r="11" spans="1:11" ht="49.15" customHeight="1" thickBot="1" x14ac:dyDescent="0.3">
      <c r="A11" s="85">
        <v>9</v>
      </c>
      <c r="B11" s="23" t="s">
        <v>233</v>
      </c>
      <c r="C11" s="181">
        <f>'Zone A,B,C,D,E'!I27</f>
        <v>306315599</v>
      </c>
      <c r="D11" s="207" t="s">
        <v>213</v>
      </c>
      <c r="E11" s="211"/>
      <c r="F11" s="183"/>
      <c r="G11" s="183"/>
      <c r="H11" s="183"/>
      <c r="I11" s="182"/>
    </row>
    <row r="12" spans="1:11" ht="30" customHeight="1" thickBot="1" x14ac:dyDescent="0.3">
      <c r="A12" s="184"/>
      <c r="B12" s="160" t="s">
        <v>223</v>
      </c>
      <c r="C12" s="180">
        <f>SUM(C3:C11)</f>
        <v>684267923.39999998</v>
      </c>
      <c r="D12" s="172" t="s">
        <v>222</v>
      </c>
      <c r="E12" s="171"/>
      <c r="F12" s="185"/>
      <c r="G12" s="185"/>
      <c r="H12" s="185"/>
      <c r="I12" s="186"/>
    </row>
  </sheetData>
  <mergeCells count="2">
    <mergeCell ref="A1:I1"/>
    <mergeCell ref="I3:I10"/>
  </mergeCells>
  <pageMargins left="0.7" right="0.45" top="1" bottom="0.5" header="0.3" footer="0.3"/>
  <pageSetup paperSize="258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9"/>
  <sheetViews>
    <sheetView topLeftCell="A4" zoomScaleNormal="100" zoomScaleSheetLayoutView="96" workbookViewId="0">
      <selection activeCell="C5" sqref="C5"/>
    </sheetView>
  </sheetViews>
  <sheetFormatPr defaultColWidth="8.85546875" defaultRowHeight="15" x14ac:dyDescent="0.25"/>
  <cols>
    <col min="1" max="1" width="5.7109375" style="29" customWidth="1"/>
    <col min="2" max="2" width="26.85546875" style="29" customWidth="1"/>
    <col min="3" max="3" width="14" style="29" customWidth="1"/>
    <col min="4" max="4" width="6.28515625" style="53" customWidth="1"/>
    <col min="5" max="5" width="16.140625" style="29" customWidth="1"/>
    <col min="6" max="6" width="14.85546875" style="29" customWidth="1"/>
    <col min="7" max="7" width="14.7109375" style="29" customWidth="1"/>
    <col min="8" max="8" width="13" style="29" customWidth="1"/>
    <col min="9" max="9" width="16.140625" style="29" customWidth="1"/>
    <col min="10" max="10" width="15.7109375" style="29" customWidth="1"/>
    <col min="11" max="11" width="14" style="29" customWidth="1"/>
    <col min="12" max="12" width="23.28515625" style="29" customWidth="1"/>
    <col min="13" max="16384" width="8.85546875" style="29"/>
  </cols>
  <sheetData>
    <row r="1" spans="1:18" ht="21" x14ac:dyDescent="0.25">
      <c r="A1" s="239" t="s">
        <v>217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1"/>
    </row>
    <row r="2" spans="1:18" ht="78.75" x14ac:dyDescent="0.25">
      <c r="A2" s="31" t="s">
        <v>1</v>
      </c>
      <c r="B2" s="32" t="s">
        <v>0</v>
      </c>
      <c r="C2" s="32" t="s">
        <v>2</v>
      </c>
      <c r="D2" s="32" t="s">
        <v>49</v>
      </c>
      <c r="E2" s="32" t="s">
        <v>5</v>
      </c>
      <c r="F2" s="32" t="s">
        <v>211</v>
      </c>
      <c r="G2" s="32" t="s">
        <v>6</v>
      </c>
      <c r="H2" s="32" t="s">
        <v>7</v>
      </c>
      <c r="I2" s="32" t="s">
        <v>227</v>
      </c>
      <c r="J2" s="32" t="s">
        <v>228</v>
      </c>
      <c r="K2" s="32" t="s">
        <v>229</v>
      </c>
      <c r="L2" s="56" t="s">
        <v>125</v>
      </c>
    </row>
    <row r="3" spans="1:18" ht="31.5" x14ac:dyDescent="0.25">
      <c r="A3" s="31"/>
      <c r="B3" s="32" t="s">
        <v>146</v>
      </c>
      <c r="C3" s="32"/>
      <c r="D3" s="32"/>
      <c r="E3" s="32"/>
      <c r="F3" s="32"/>
      <c r="G3" s="32"/>
      <c r="H3" s="32"/>
      <c r="I3" s="32"/>
      <c r="J3" s="32"/>
      <c r="K3" s="32"/>
      <c r="L3" s="56"/>
    </row>
    <row r="4" spans="1:18" ht="47.45" customHeight="1" x14ac:dyDescent="0.25">
      <c r="A4" s="37">
        <v>1</v>
      </c>
      <c r="B4" s="226" t="s">
        <v>244</v>
      </c>
      <c r="C4" s="224" t="s">
        <v>114</v>
      </c>
      <c r="D4" s="22">
        <v>1</v>
      </c>
      <c r="E4" s="225" t="s">
        <v>16</v>
      </c>
      <c r="F4" s="54">
        <v>10500000</v>
      </c>
      <c r="G4" s="7" t="s">
        <v>123</v>
      </c>
      <c r="H4" s="15" t="s">
        <v>28</v>
      </c>
      <c r="I4" s="22" t="s">
        <v>230</v>
      </c>
      <c r="J4" s="22" t="s">
        <v>230</v>
      </c>
      <c r="K4" s="22" t="s">
        <v>230</v>
      </c>
      <c r="L4" s="58" t="s">
        <v>226</v>
      </c>
    </row>
    <row r="5" spans="1:18" ht="47.45" customHeight="1" x14ac:dyDescent="0.25">
      <c r="A5" s="231">
        <v>2</v>
      </c>
      <c r="B5" s="232" t="s">
        <v>258</v>
      </c>
      <c r="C5" s="224" t="s">
        <v>254</v>
      </c>
      <c r="D5" s="22">
        <v>1</v>
      </c>
      <c r="E5" s="225" t="s">
        <v>16</v>
      </c>
      <c r="F5" s="54">
        <v>8500000</v>
      </c>
      <c r="G5" s="7" t="s">
        <v>123</v>
      </c>
      <c r="H5" s="15" t="s">
        <v>28</v>
      </c>
      <c r="I5" s="22" t="s">
        <v>230</v>
      </c>
      <c r="J5" s="22" t="s">
        <v>230</v>
      </c>
      <c r="K5" s="22" t="s">
        <v>230</v>
      </c>
      <c r="L5" s="228" t="s">
        <v>226</v>
      </c>
    </row>
    <row r="6" spans="1:18" ht="39" customHeight="1" x14ac:dyDescent="0.25">
      <c r="A6" s="5">
        <v>3</v>
      </c>
      <c r="B6" s="46" t="s">
        <v>91</v>
      </c>
      <c r="C6" s="5" t="s">
        <v>128</v>
      </c>
      <c r="D6" s="5">
        <v>1</v>
      </c>
      <c r="E6" s="55" t="s">
        <v>16</v>
      </c>
      <c r="F6" s="54">
        <v>3500000</v>
      </c>
      <c r="G6" s="7" t="s">
        <v>123</v>
      </c>
      <c r="H6" s="5" t="s">
        <v>28</v>
      </c>
      <c r="I6" s="22" t="s">
        <v>230</v>
      </c>
      <c r="J6" s="22" t="s">
        <v>230</v>
      </c>
      <c r="K6" s="22" t="s">
        <v>230</v>
      </c>
      <c r="L6" s="58" t="s">
        <v>226</v>
      </c>
      <c r="R6" s="29" t="s">
        <v>216</v>
      </c>
    </row>
    <row r="7" spans="1:18" ht="40.9" customHeight="1" x14ac:dyDescent="0.25">
      <c r="A7" s="37">
        <v>4</v>
      </c>
      <c r="B7" s="46" t="s">
        <v>91</v>
      </c>
      <c r="C7" s="5" t="s">
        <v>115</v>
      </c>
      <c r="D7" s="5">
        <v>1</v>
      </c>
      <c r="E7" s="55" t="s">
        <v>16</v>
      </c>
      <c r="F7" s="54">
        <v>3500000</v>
      </c>
      <c r="G7" s="7" t="s">
        <v>123</v>
      </c>
      <c r="H7" s="5" t="s">
        <v>28</v>
      </c>
      <c r="I7" s="22" t="s">
        <v>230</v>
      </c>
      <c r="J7" s="22" t="s">
        <v>230</v>
      </c>
      <c r="K7" s="22" t="s">
        <v>230</v>
      </c>
      <c r="L7" s="58" t="s">
        <v>226</v>
      </c>
    </row>
    <row r="8" spans="1:18" ht="45" customHeight="1" x14ac:dyDescent="0.25">
      <c r="A8" s="5">
        <v>5</v>
      </c>
      <c r="B8" s="2" t="s">
        <v>116</v>
      </c>
      <c r="C8" s="7" t="s">
        <v>117</v>
      </c>
      <c r="D8" s="5">
        <v>1</v>
      </c>
      <c r="E8" s="55" t="s">
        <v>16</v>
      </c>
      <c r="F8" s="54">
        <v>3000000</v>
      </c>
      <c r="G8" s="7" t="s">
        <v>123</v>
      </c>
      <c r="H8" s="5" t="s">
        <v>28</v>
      </c>
      <c r="I8" s="22" t="s">
        <v>230</v>
      </c>
      <c r="J8" s="22" t="s">
        <v>230</v>
      </c>
      <c r="K8" s="22" t="s">
        <v>230</v>
      </c>
      <c r="L8" s="58" t="s">
        <v>226</v>
      </c>
    </row>
    <row r="9" spans="1:18" ht="48.6" customHeight="1" x14ac:dyDescent="0.25">
      <c r="A9" s="37">
        <v>6</v>
      </c>
      <c r="B9" s="2" t="s">
        <v>116</v>
      </c>
      <c r="C9" s="5" t="s">
        <v>224</v>
      </c>
      <c r="D9" s="5">
        <v>1</v>
      </c>
      <c r="E9" s="55" t="s">
        <v>16</v>
      </c>
      <c r="F9" s="54">
        <v>3000000</v>
      </c>
      <c r="G9" s="7" t="s">
        <v>123</v>
      </c>
      <c r="H9" s="5" t="s">
        <v>28</v>
      </c>
      <c r="I9" s="22" t="s">
        <v>230</v>
      </c>
      <c r="J9" s="22" t="s">
        <v>230</v>
      </c>
      <c r="K9" s="22" t="s">
        <v>230</v>
      </c>
      <c r="L9" s="58" t="s">
        <v>226</v>
      </c>
    </row>
    <row r="10" spans="1:18" ht="36.6" customHeight="1" x14ac:dyDescent="0.25">
      <c r="A10" s="5">
        <v>7</v>
      </c>
      <c r="B10" s="46" t="s">
        <v>92</v>
      </c>
      <c r="C10" s="7" t="s">
        <v>130</v>
      </c>
      <c r="D10" s="5">
        <v>1</v>
      </c>
      <c r="E10" s="55" t="s">
        <v>16</v>
      </c>
      <c r="F10" s="54">
        <v>2200000</v>
      </c>
      <c r="G10" s="7" t="s">
        <v>123</v>
      </c>
      <c r="H10" s="5" t="s">
        <v>28</v>
      </c>
      <c r="I10" s="22" t="s">
        <v>230</v>
      </c>
      <c r="J10" s="22" t="s">
        <v>230</v>
      </c>
      <c r="K10" s="22" t="s">
        <v>230</v>
      </c>
      <c r="L10" s="58" t="s">
        <v>226</v>
      </c>
    </row>
    <row r="11" spans="1:18" ht="54" customHeight="1" x14ac:dyDescent="0.25">
      <c r="A11" s="37">
        <v>8</v>
      </c>
      <c r="B11" s="46" t="s">
        <v>92</v>
      </c>
      <c r="C11" s="7" t="s">
        <v>129</v>
      </c>
      <c r="D11" s="5">
        <v>1</v>
      </c>
      <c r="E11" s="55" t="s">
        <v>16</v>
      </c>
      <c r="F11" s="54">
        <v>2200000</v>
      </c>
      <c r="G11" s="7" t="s">
        <v>123</v>
      </c>
      <c r="H11" s="5" t="s">
        <v>28</v>
      </c>
      <c r="I11" s="22" t="s">
        <v>230</v>
      </c>
      <c r="J11" s="22" t="s">
        <v>230</v>
      </c>
      <c r="K11" s="22" t="s">
        <v>230</v>
      </c>
      <c r="L11" s="58" t="s">
        <v>226</v>
      </c>
      <c r="P11" s="29" t="s">
        <v>216</v>
      </c>
    </row>
    <row r="12" spans="1:18" ht="38.450000000000003" customHeight="1" x14ac:dyDescent="0.25">
      <c r="A12" s="5">
        <v>9</v>
      </c>
      <c r="B12" s="46" t="s">
        <v>92</v>
      </c>
      <c r="C12" s="5" t="s">
        <v>118</v>
      </c>
      <c r="D12" s="5">
        <v>1</v>
      </c>
      <c r="E12" s="55" t="s">
        <v>16</v>
      </c>
      <c r="F12" s="54">
        <v>2200000</v>
      </c>
      <c r="G12" s="7" t="s">
        <v>123</v>
      </c>
      <c r="H12" s="5" t="s">
        <v>28</v>
      </c>
      <c r="I12" s="22" t="s">
        <v>230</v>
      </c>
      <c r="J12" s="22" t="s">
        <v>230</v>
      </c>
      <c r="K12" s="22" t="s">
        <v>230</v>
      </c>
      <c r="L12" s="58" t="s">
        <v>226</v>
      </c>
    </row>
    <row r="13" spans="1:18" ht="34.15" customHeight="1" x14ac:dyDescent="0.25">
      <c r="A13" s="37">
        <v>10</v>
      </c>
      <c r="B13" s="46" t="s">
        <v>92</v>
      </c>
      <c r="C13" s="7" t="s">
        <v>127</v>
      </c>
      <c r="D13" s="5">
        <v>1</v>
      </c>
      <c r="E13" s="55" t="s">
        <v>16</v>
      </c>
      <c r="F13" s="54">
        <v>2200000</v>
      </c>
      <c r="G13" s="7" t="s">
        <v>123</v>
      </c>
      <c r="H13" s="5" t="s">
        <v>28</v>
      </c>
      <c r="I13" s="22" t="s">
        <v>230</v>
      </c>
      <c r="J13" s="22" t="s">
        <v>230</v>
      </c>
      <c r="K13" s="22" t="s">
        <v>230</v>
      </c>
      <c r="L13" s="58" t="s">
        <v>226</v>
      </c>
    </row>
    <row r="14" spans="1:18" ht="37.15" customHeight="1" x14ac:dyDescent="0.25">
      <c r="A14" s="5">
        <v>11</v>
      </c>
      <c r="B14" s="46" t="s">
        <v>92</v>
      </c>
      <c r="C14" s="5" t="s">
        <v>131</v>
      </c>
      <c r="D14" s="5">
        <v>1</v>
      </c>
      <c r="E14" s="55" t="s">
        <v>16</v>
      </c>
      <c r="F14" s="54">
        <v>2200000</v>
      </c>
      <c r="G14" s="7" t="s">
        <v>123</v>
      </c>
      <c r="H14" s="5" t="s">
        <v>28</v>
      </c>
      <c r="I14" s="22" t="s">
        <v>230</v>
      </c>
      <c r="J14" s="22" t="s">
        <v>230</v>
      </c>
      <c r="K14" s="22" t="s">
        <v>230</v>
      </c>
      <c r="L14" s="58" t="s">
        <v>226</v>
      </c>
    </row>
    <row r="15" spans="1:18" ht="36.6" customHeight="1" x14ac:dyDescent="0.25">
      <c r="A15" s="37">
        <v>12</v>
      </c>
      <c r="B15" s="46" t="s">
        <v>92</v>
      </c>
      <c r="C15" s="5" t="s">
        <v>119</v>
      </c>
      <c r="D15" s="5">
        <v>1</v>
      </c>
      <c r="E15" s="55" t="s">
        <v>16</v>
      </c>
      <c r="F15" s="54">
        <v>2200000</v>
      </c>
      <c r="G15" s="7" t="s">
        <v>123</v>
      </c>
      <c r="H15" s="5" t="s">
        <v>28</v>
      </c>
      <c r="I15" s="22" t="s">
        <v>230</v>
      </c>
      <c r="J15" s="22" t="s">
        <v>230</v>
      </c>
      <c r="K15" s="22" t="s">
        <v>230</v>
      </c>
      <c r="L15" s="58" t="s">
        <v>226</v>
      </c>
    </row>
    <row r="16" spans="1:18" ht="37.9" customHeight="1" x14ac:dyDescent="0.25">
      <c r="A16" s="5">
        <v>13</v>
      </c>
      <c r="B16" s="46" t="s">
        <v>92</v>
      </c>
      <c r="C16" s="5" t="s">
        <v>120</v>
      </c>
      <c r="D16" s="5">
        <v>1</v>
      </c>
      <c r="E16" s="55" t="s">
        <v>16</v>
      </c>
      <c r="F16" s="54">
        <v>2200000</v>
      </c>
      <c r="G16" s="7" t="s">
        <v>123</v>
      </c>
      <c r="H16" s="5" t="s">
        <v>28</v>
      </c>
      <c r="I16" s="22" t="s">
        <v>230</v>
      </c>
      <c r="J16" s="22" t="s">
        <v>230</v>
      </c>
      <c r="K16" s="22" t="s">
        <v>230</v>
      </c>
      <c r="L16" s="58" t="s">
        <v>226</v>
      </c>
    </row>
    <row r="17" spans="1:12" ht="32.450000000000003" customHeight="1" x14ac:dyDescent="0.25">
      <c r="A17" s="37">
        <v>14</v>
      </c>
      <c r="B17" s="46" t="s">
        <v>92</v>
      </c>
      <c r="C17" s="5" t="s">
        <v>121</v>
      </c>
      <c r="D17" s="5">
        <v>1</v>
      </c>
      <c r="E17" s="55" t="s">
        <v>16</v>
      </c>
      <c r="F17" s="54">
        <v>2200000</v>
      </c>
      <c r="G17" s="7" t="s">
        <v>123</v>
      </c>
      <c r="H17" s="5" t="s">
        <v>28</v>
      </c>
      <c r="I17" s="22" t="s">
        <v>230</v>
      </c>
      <c r="J17" s="22" t="s">
        <v>230</v>
      </c>
      <c r="K17" s="22" t="s">
        <v>230</v>
      </c>
      <c r="L17" s="58" t="s">
        <v>226</v>
      </c>
    </row>
    <row r="18" spans="1:12" ht="35.450000000000003" customHeight="1" x14ac:dyDescent="0.25">
      <c r="A18" s="5">
        <v>15</v>
      </c>
      <c r="B18" s="66" t="s">
        <v>134</v>
      </c>
      <c r="C18" s="67" t="s">
        <v>13</v>
      </c>
      <c r="D18" s="67">
        <v>2</v>
      </c>
      <c r="E18" s="68" t="s">
        <v>16</v>
      </c>
      <c r="F18" s="69">
        <f>1200000*2</f>
        <v>2400000</v>
      </c>
      <c r="G18" s="7" t="s">
        <v>123</v>
      </c>
      <c r="H18" s="5" t="s">
        <v>28</v>
      </c>
      <c r="I18" s="22" t="s">
        <v>230</v>
      </c>
      <c r="J18" s="22" t="s">
        <v>230</v>
      </c>
      <c r="K18" s="22" t="s">
        <v>230</v>
      </c>
      <c r="L18" s="58" t="s">
        <v>226</v>
      </c>
    </row>
    <row r="19" spans="1:12" ht="42.6" customHeight="1" x14ac:dyDescent="0.25">
      <c r="A19" s="37"/>
      <c r="B19" s="161" t="s">
        <v>147</v>
      </c>
      <c r="C19" s="162"/>
      <c r="D19" s="162">
        <f>SUM(D4:D18)</f>
        <v>16</v>
      </c>
      <c r="E19" s="163"/>
      <c r="F19" s="164">
        <f>SUM(F4:F18)</f>
        <v>52000000</v>
      </c>
      <c r="G19" s="165"/>
      <c r="H19" s="166"/>
      <c r="I19" s="165"/>
      <c r="J19" s="165"/>
      <c r="K19" s="165"/>
      <c r="L19" s="167"/>
    </row>
  </sheetData>
  <mergeCells count="1">
    <mergeCell ref="A1:L1"/>
  </mergeCells>
  <phoneticPr fontId="15" type="noConversion"/>
  <pageMargins left="1.2" right="0.7" top="0.25" bottom="0.25" header="0.3" footer="0.3"/>
  <pageSetup paperSize="258"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"/>
  <sheetViews>
    <sheetView zoomScale="107" zoomScaleNormal="107" zoomScaleSheetLayoutView="131" workbookViewId="0">
      <selection activeCell="F8" sqref="F8"/>
    </sheetView>
  </sheetViews>
  <sheetFormatPr defaultColWidth="8.85546875" defaultRowHeight="15" x14ac:dyDescent="0.25"/>
  <cols>
    <col min="1" max="1" width="5.7109375" style="29" customWidth="1"/>
    <col min="2" max="2" width="29.5703125" style="29" customWidth="1"/>
    <col min="3" max="3" width="15.85546875" style="29" customWidth="1"/>
    <col min="4" max="4" width="6.28515625" style="53" customWidth="1"/>
    <col min="5" max="5" width="15.85546875" style="29" customWidth="1"/>
    <col min="6" max="6" width="14.85546875" style="29" customWidth="1"/>
    <col min="7" max="7" width="13.85546875" style="29" customWidth="1"/>
    <col min="8" max="8" width="13" style="29" customWidth="1"/>
    <col min="9" max="9" width="15.7109375" style="29" customWidth="1"/>
    <col min="10" max="10" width="15.42578125" style="29" customWidth="1"/>
    <col min="11" max="11" width="15.5703125" style="29" customWidth="1"/>
    <col min="12" max="12" width="22.42578125" style="29" customWidth="1"/>
    <col min="13" max="16384" width="8.85546875" style="29"/>
  </cols>
  <sheetData>
    <row r="1" spans="1:12" ht="21" x14ac:dyDescent="0.25">
      <c r="A1" s="242" t="s">
        <v>218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30"/>
    </row>
    <row r="2" spans="1:12" ht="78.75" x14ac:dyDescent="0.25">
      <c r="A2" s="31" t="s">
        <v>1</v>
      </c>
      <c r="B2" s="32" t="s">
        <v>0</v>
      </c>
      <c r="C2" s="32" t="s">
        <v>2</v>
      </c>
      <c r="D2" s="32" t="s">
        <v>49</v>
      </c>
      <c r="E2" s="32" t="s">
        <v>5</v>
      </c>
      <c r="F2" s="32" t="s">
        <v>211</v>
      </c>
      <c r="G2" s="32" t="s">
        <v>6</v>
      </c>
      <c r="H2" s="32" t="s">
        <v>7</v>
      </c>
      <c r="I2" s="32" t="s">
        <v>3</v>
      </c>
      <c r="J2" s="32" t="s">
        <v>102</v>
      </c>
      <c r="K2" s="32" t="s">
        <v>4</v>
      </c>
      <c r="L2" s="56" t="s">
        <v>125</v>
      </c>
    </row>
    <row r="3" spans="1:12" ht="31.15" customHeight="1" x14ac:dyDescent="0.25">
      <c r="A3" s="37"/>
      <c r="B3" s="75" t="s">
        <v>203</v>
      </c>
      <c r="C3" s="70"/>
      <c r="D3" s="70"/>
      <c r="E3" s="71"/>
      <c r="F3" s="72"/>
      <c r="G3" s="7"/>
      <c r="H3" s="5"/>
      <c r="I3" s="15"/>
      <c r="J3" s="15"/>
      <c r="K3" s="15"/>
      <c r="L3" s="61"/>
    </row>
    <row r="4" spans="1:12" s="25" customFormat="1" ht="42.6" customHeight="1" x14ac:dyDescent="0.25">
      <c r="A4" s="5">
        <v>1</v>
      </c>
      <c r="B4" s="66" t="s">
        <v>122</v>
      </c>
      <c r="C4" s="67" t="s">
        <v>93</v>
      </c>
      <c r="D4" s="67">
        <v>4</v>
      </c>
      <c r="E4" s="67" t="s">
        <v>16</v>
      </c>
      <c r="F4" s="69">
        <f>130000*4</f>
        <v>520000</v>
      </c>
      <c r="G4" s="5" t="s">
        <v>101</v>
      </c>
      <c r="H4" s="5" t="s">
        <v>28</v>
      </c>
      <c r="I4" s="22" t="s">
        <v>230</v>
      </c>
      <c r="J4" s="22" t="s">
        <v>230</v>
      </c>
      <c r="K4" s="22" t="s">
        <v>230</v>
      </c>
      <c r="L4" s="61" t="s">
        <v>145</v>
      </c>
    </row>
    <row r="5" spans="1:12" ht="34.15" customHeight="1" x14ac:dyDescent="0.25">
      <c r="A5" s="37">
        <v>2</v>
      </c>
      <c r="B5" s="66" t="s">
        <v>94</v>
      </c>
      <c r="C5" s="67" t="s">
        <v>93</v>
      </c>
      <c r="D5" s="67">
        <v>3</v>
      </c>
      <c r="E5" s="67" t="s">
        <v>16</v>
      </c>
      <c r="F5" s="69">
        <f>21000*3</f>
        <v>63000</v>
      </c>
      <c r="G5" s="5" t="s">
        <v>98</v>
      </c>
      <c r="H5" s="5" t="s">
        <v>28</v>
      </c>
      <c r="I5" s="22" t="s">
        <v>230</v>
      </c>
      <c r="J5" s="22" t="s">
        <v>230</v>
      </c>
      <c r="K5" s="22" t="s">
        <v>230</v>
      </c>
      <c r="L5" s="61" t="s">
        <v>145</v>
      </c>
    </row>
    <row r="6" spans="1:12" ht="34.9" customHeight="1" x14ac:dyDescent="0.25">
      <c r="A6" s="5">
        <v>3</v>
      </c>
      <c r="B6" s="46" t="s">
        <v>95</v>
      </c>
      <c r="C6" s="5" t="s">
        <v>93</v>
      </c>
      <c r="D6" s="5">
        <v>3</v>
      </c>
      <c r="E6" s="5" t="s">
        <v>16</v>
      </c>
      <c r="F6" s="54">
        <f>25000*3</f>
        <v>75000</v>
      </c>
      <c r="G6" s="5" t="s">
        <v>98</v>
      </c>
      <c r="H6" s="5" t="s">
        <v>28</v>
      </c>
      <c r="I6" s="22" t="s">
        <v>230</v>
      </c>
      <c r="J6" s="22" t="s">
        <v>230</v>
      </c>
      <c r="K6" s="22" t="s">
        <v>230</v>
      </c>
      <c r="L6" s="61" t="s">
        <v>145</v>
      </c>
    </row>
    <row r="7" spans="1:12" ht="33" customHeight="1" x14ac:dyDescent="0.25">
      <c r="A7" s="73"/>
      <c r="B7" s="76" t="s">
        <v>144</v>
      </c>
      <c r="C7" s="73"/>
      <c r="D7" s="73"/>
      <c r="E7" s="73"/>
      <c r="F7" s="77">
        <f>SUM(F4:F6)</f>
        <v>658000</v>
      </c>
      <c r="G7" s="73"/>
      <c r="H7" s="73"/>
      <c r="I7" s="74"/>
      <c r="J7" s="74"/>
      <c r="K7" s="74"/>
      <c r="L7" s="61"/>
    </row>
  </sheetData>
  <mergeCells count="1">
    <mergeCell ref="A1:K1"/>
  </mergeCells>
  <pageMargins left="0.95" right="0.45" top="0.5" bottom="0.5" header="0.3" footer="0.3"/>
  <pageSetup paperSize="258" scale="8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4"/>
  <sheetViews>
    <sheetView view="pageBreakPreview" topLeftCell="A2" zoomScale="94" zoomScaleNormal="100" zoomScaleSheetLayoutView="94" workbookViewId="0">
      <selection activeCell="H32" sqref="H32"/>
    </sheetView>
  </sheetViews>
  <sheetFormatPr defaultColWidth="8.85546875" defaultRowHeight="15" x14ac:dyDescent="0.25"/>
  <cols>
    <col min="1" max="1" width="5.7109375" style="30" customWidth="1"/>
    <col min="2" max="2" width="39.7109375" style="30" customWidth="1"/>
    <col min="3" max="3" width="4.28515625" style="30" bestFit="1" customWidth="1"/>
    <col min="4" max="4" width="11.42578125" style="30" customWidth="1"/>
    <col min="5" max="5" width="13.140625" style="30" bestFit="1" customWidth="1"/>
    <col min="6" max="6" width="16" style="30" customWidth="1"/>
    <col min="7" max="7" width="14.7109375" style="30" customWidth="1"/>
    <col min="8" max="9" width="13.5703125" style="30" customWidth="1"/>
    <col min="10" max="10" width="16.140625" style="30" customWidth="1"/>
    <col min="11" max="12" width="16.7109375" style="30" customWidth="1"/>
    <col min="13" max="13" width="23.7109375" style="30" customWidth="1"/>
    <col min="14" max="16384" width="8.85546875" style="30"/>
  </cols>
  <sheetData>
    <row r="1" spans="1:13" ht="28.15" customHeight="1" x14ac:dyDescent="0.25">
      <c r="A1" s="239" t="s">
        <v>204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</row>
    <row r="2" spans="1:13" ht="87.6" customHeight="1" x14ac:dyDescent="0.25">
      <c r="A2" s="31" t="s">
        <v>1</v>
      </c>
      <c r="B2" s="32" t="s">
        <v>0</v>
      </c>
      <c r="C2" s="32" t="s">
        <v>49</v>
      </c>
      <c r="D2" s="32" t="s">
        <v>96</v>
      </c>
      <c r="E2" s="32" t="s">
        <v>246</v>
      </c>
      <c r="F2" s="32" t="s">
        <v>2</v>
      </c>
      <c r="G2" s="32" t="s">
        <v>5</v>
      </c>
      <c r="H2" s="32" t="s">
        <v>6</v>
      </c>
      <c r="I2" s="32" t="s">
        <v>7</v>
      </c>
      <c r="J2" s="32" t="s">
        <v>3</v>
      </c>
      <c r="K2" s="32" t="s">
        <v>102</v>
      </c>
      <c r="L2" s="32" t="s">
        <v>4</v>
      </c>
      <c r="M2" s="101" t="s">
        <v>14</v>
      </c>
    </row>
    <row r="3" spans="1:13" ht="45" x14ac:dyDescent="0.25">
      <c r="A3" s="57">
        <v>1</v>
      </c>
      <c r="B3" s="3" t="s">
        <v>51</v>
      </c>
      <c r="C3" s="4">
        <v>4</v>
      </c>
      <c r="D3" s="26">
        <v>264000</v>
      </c>
      <c r="E3" s="26">
        <f>D3*C3</f>
        <v>1056000</v>
      </c>
      <c r="F3" s="6" t="s">
        <v>93</v>
      </c>
      <c r="G3" s="6" t="s">
        <v>16</v>
      </c>
      <c r="H3" s="6" t="s">
        <v>27</v>
      </c>
      <c r="I3" s="6" t="s">
        <v>28</v>
      </c>
      <c r="J3" s="45" t="s">
        <v>236</v>
      </c>
      <c r="K3" s="45" t="s">
        <v>236</v>
      </c>
      <c r="L3" s="45" t="s">
        <v>236</v>
      </c>
      <c r="M3" s="102" t="s">
        <v>182</v>
      </c>
    </row>
    <row r="4" spans="1:13" ht="90" x14ac:dyDescent="0.25">
      <c r="A4" s="5">
        <v>2</v>
      </c>
      <c r="B4" s="3" t="s">
        <v>52</v>
      </c>
      <c r="C4" s="6">
        <v>13</v>
      </c>
      <c r="D4" s="26">
        <v>144000</v>
      </c>
      <c r="E4" s="26">
        <f t="shared" ref="E4:E33" si="0">D4*C4</f>
        <v>1872000</v>
      </c>
      <c r="F4" s="6" t="s">
        <v>93</v>
      </c>
      <c r="G4" s="6" t="s">
        <v>16</v>
      </c>
      <c r="H4" s="6" t="s">
        <v>27</v>
      </c>
      <c r="I4" s="6" t="s">
        <v>28</v>
      </c>
      <c r="J4" s="45" t="s">
        <v>236</v>
      </c>
      <c r="K4" s="45" t="s">
        <v>236</v>
      </c>
      <c r="L4" s="45" t="s">
        <v>236</v>
      </c>
      <c r="M4" s="102" t="s">
        <v>183</v>
      </c>
    </row>
    <row r="5" spans="1:13" ht="33.6" customHeight="1" x14ac:dyDescent="0.25">
      <c r="A5" s="5">
        <v>3</v>
      </c>
      <c r="B5" s="3" t="s">
        <v>197</v>
      </c>
      <c r="C5" s="6">
        <v>1</v>
      </c>
      <c r="D5" s="27">
        <v>1500000</v>
      </c>
      <c r="E5" s="26">
        <f t="shared" si="0"/>
        <v>1500000</v>
      </c>
      <c r="F5" s="110" t="s">
        <v>196</v>
      </c>
      <c r="G5" s="6" t="s">
        <v>16</v>
      </c>
      <c r="H5" s="6" t="s">
        <v>27</v>
      </c>
      <c r="I5" s="6" t="s">
        <v>28</v>
      </c>
      <c r="J5" s="45" t="s">
        <v>236</v>
      </c>
      <c r="K5" s="45" t="s">
        <v>236</v>
      </c>
      <c r="L5" s="45" t="s">
        <v>236</v>
      </c>
      <c r="M5" s="46" t="s">
        <v>243</v>
      </c>
    </row>
    <row r="6" spans="1:13" ht="29.45" customHeight="1" x14ac:dyDescent="0.25">
      <c r="A6" s="5">
        <v>4</v>
      </c>
      <c r="B6" s="3" t="s">
        <v>184</v>
      </c>
      <c r="C6" s="6">
        <v>1</v>
      </c>
      <c r="D6" s="27">
        <v>300000</v>
      </c>
      <c r="E6" s="26">
        <f t="shared" si="0"/>
        <v>300000</v>
      </c>
      <c r="F6" s="6" t="s">
        <v>93</v>
      </c>
      <c r="G6" s="6" t="s">
        <v>16</v>
      </c>
      <c r="H6" s="6" t="s">
        <v>27</v>
      </c>
      <c r="I6" s="6" t="s">
        <v>28</v>
      </c>
      <c r="J6" s="45" t="s">
        <v>236</v>
      </c>
      <c r="K6" s="45" t="s">
        <v>236</v>
      </c>
      <c r="L6" s="45" t="s">
        <v>236</v>
      </c>
    </row>
    <row r="7" spans="1:13" ht="29.45" customHeight="1" x14ac:dyDescent="0.25">
      <c r="A7" s="5">
        <v>5</v>
      </c>
      <c r="B7" s="3" t="s">
        <v>185</v>
      </c>
      <c r="C7" s="6">
        <v>1</v>
      </c>
      <c r="D7" s="27">
        <v>150000</v>
      </c>
      <c r="E7" s="26">
        <f t="shared" si="0"/>
        <v>150000</v>
      </c>
      <c r="F7" s="6" t="s">
        <v>93</v>
      </c>
      <c r="G7" s="6" t="s">
        <v>16</v>
      </c>
      <c r="H7" s="6"/>
      <c r="I7" s="6" t="s">
        <v>28</v>
      </c>
      <c r="J7" s="45" t="s">
        <v>236</v>
      </c>
      <c r="K7" s="45" t="s">
        <v>236</v>
      </c>
      <c r="L7" s="45" t="s">
        <v>236</v>
      </c>
    </row>
    <row r="8" spans="1:13" ht="94.9" customHeight="1" x14ac:dyDescent="0.25">
      <c r="A8" s="5">
        <v>6</v>
      </c>
      <c r="B8" s="218" t="s">
        <v>186</v>
      </c>
      <c r="C8" s="46">
        <v>13</v>
      </c>
      <c r="D8" s="103">
        <v>55000</v>
      </c>
      <c r="E8" s="26">
        <f t="shared" si="0"/>
        <v>715000</v>
      </c>
      <c r="F8" s="46" t="s">
        <v>93</v>
      </c>
      <c r="G8" s="46" t="s">
        <v>16</v>
      </c>
      <c r="H8" s="46" t="s">
        <v>27</v>
      </c>
      <c r="I8" s="46" t="s">
        <v>28</v>
      </c>
      <c r="J8" s="45" t="s">
        <v>236</v>
      </c>
      <c r="K8" s="45" t="s">
        <v>236</v>
      </c>
      <c r="L8" s="45" t="s">
        <v>236</v>
      </c>
      <c r="M8" s="102" t="s">
        <v>183</v>
      </c>
    </row>
    <row r="9" spans="1:13" ht="30" customHeight="1" x14ac:dyDescent="0.25">
      <c r="A9" s="5">
        <v>7</v>
      </c>
      <c r="B9" s="3" t="s">
        <v>53</v>
      </c>
      <c r="C9" s="4">
        <v>50</v>
      </c>
      <c r="D9" s="26">
        <v>180000</v>
      </c>
      <c r="E9" s="26">
        <f t="shared" si="0"/>
        <v>9000000</v>
      </c>
      <c r="F9" s="6" t="s">
        <v>93</v>
      </c>
      <c r="G9" s="6" t="s">
        <v>8</v>
      </c>
      <c r="H9" s="6" t="s">
        <v>27</v>
      </c>
      <c r="I9" s="6" t="s">
        <v>28</v>
      </c>
      <c r="J9" s="45" t="s">
        <v>236</v>
      </c>
      <c r="K9" s="45" t="s">
        <v>236</v>
      </c>
      <c r="L9" s="45" t="s">
        <v>236</v>
      </c>
    </row>
    <row r="10" spans="1:13" s="107" customFormat="1" ht="66" customHeight="1" x14ac:dyDescent="0.25">
      <c r="A10" s="5">
        <v>8</v>
      </c>
      <c r="B10" s="104" t="s">
        <v>198</v>
      </c>
      <c r="C10" s="105">
        <v>6</v>
      </c>
      <c r="D10" s="106">
        <v>300000</v>
      </c>
      <c r="E10" s="26">
        <f t="shared" si="0"/>
        <v>1800000</v>
      </c>
      <c r="F10" s="67" t="s">
        <v>93</v>
      </c>
      <c r="G10" s="67" t="s">
        <v>16</v>
      </c>
      <c r="H10" s="67" t="s">
        <v>27</v>
      </c>
      <c r="I10" s="6" t="s">
        <v>28</v>
      </c>
      <c r="J10" s="45" t="s">
        <v>236</v>
      </c>
      <c r="K10" s="45" t="s">
        <v>236</v>
      </c>
      <c r="L10" s="45" t="s">
        <v>236</v>
      </c>
      <c r="M10" s="219" t="s">
        <v>188</v>
      </c>
    </row>
    <row r="11" spans="1:13" ht="59.45" customHeight="1" x14ac:dyDescent="0.25">
      <c r="A11" s="5">
        <v>9</v>
      </c>
      <c r="B11" s="3" t="s">
        <v>239</v>
      </c>
      <c r="C11" s="5">
        <v>1</v>
      </c>
      <c r="D11" s="26">
        <v>200000</v>
      </c>
      <c r="E11" s="26">
        <f t="shared" si="0"/>
        <v>200000</v>
      </c>
      <c r="F11" s="6" t="s">
        <v>93</v>
      </c>
      <c r="G11" s="6" t="s">
        <v>8</v>
      </c>
      <c r="H11" s="6" t="s">
        <v>27</v>
      </c>
      <c r="I11" s="6" t="s">
        <v>28</v>
      </c>
      <c r="J11" s="45" t="s">
        <v>236</v>
      </c>
      <c r="K11" s="45" t="s">
        <v>236</v>
      </c>
      <c r="L11" s="45" t="s">
        <v>236</v>
      </c>
      <c r="M11" s="102" t="s">
        <v>241</v>
      </c>
    </row>
    <row r="12" spans="1:13" ht="25.9" customHeight="1" x14ac:dyDescent="0.25">
      <c r="A12" s="5">
        <v>10</v>
      </c>
      <c r="B12" s="3" t="s">
        <v>55</v>
      </c>
      <c r="C12" s="4">
        <v>80</v>
      </c>
      <c r="D12" s="26">
        <v>30000</v>
      </c>
      <c r="E12" s="26">
        <f t="shared" si="0"/>
        <v>2400000</v>
      </c>
      <c r="F12" s="6" t="s">
        <v>93</v>
      </c>
      <c r="G12" s="6" t="s">
        <v>8</v>
      </c>
      <c r="H12" s="6" t="s">
        <v>27</v>
      </c>
      <c r="I12" s="6" t="s">
        <v>28</v>
      </c>
      <c r="J12" s="45" t="s">
        <v>236</v>
      </c>
      <c r="K12" s="45" t="s">
        <v>236</v>
      </c>
      <c r="L12" s="45" t="s">
        <v>236</v>
      </c>
    </row>
    <row r="13" spans="1:13" ht="21.6" customHeight="1" x14ac:dyDescent="0.25">
      <c r="A13" s="5">
        <v>11</v>
      </c>
      <c r="B13" s="3" t="s">
        <v>56</v>
      </c>
      <c r="C13" s="4">
        <v>10</v>
      </c>
      <c r="D13" s="26">
        <v>30000</v>
      </c>
      <c r="E13" s="26">
        <f t="shared" si="0"/>
        <v>300000</v>
      </c>
      <c r="F13" s="6" t="s">
        <v>93</v>
      </c>
      <c r="G13" s="6" t="s">
        <v>8</v>
      </c>
      <c r="H13" s="6" t="s">
        <v>27</v>
      </c>
      <c r="I13" s="6" t="s">
        <v>28</v>
      </c>
      <c r="J13" s="45" t="s">
        <v>236</v>
      </c>
      <c r="K13" s="45" t="s">
        <v>236</v>
      </c>
      <c r="L13" s="45" t="s">
        <v>236</v>
      </c>
    </row>
    <row r="14" spans="1:13" ht="23.45" customHeight="1" x14ac:dyDescent="0.25">
      <c r="A14" s="5">
        <v>12</v>
      </c>
      <c r="B14" s="2" t="s">
        <v>57</v>
      </c>
      <c r="C14" s="5">
        <v>1</v>
      </c>
      <c r="D14" s="103">
        <v>240000</v>
      </c>
      <c r="E14" s="26">
        <f t="shared" si="0"/>
        <v>240000</v>
      </c>
      <c r="F14" s="5" t="s">
        <v>93</v>
      </c>
      <c r="G14" s="5" t="s">
        <v>16</v>
      </c>
      <c r="H14" s="5" t="s">
        <v>27</v>
      </c>
      <c r="I14" s="6" t="s">
        <v>28</v>
      </c>
      <c r="J14" s="45" t="s">
        <v>236</v>
      </c>
      <c r="K14" s="45" t="s">
        <v>236</v>
      </c>
      <c r="L14" s="45" t="s">
        <v>236</v>
      </c>
    </row>
    <row r="15" spans="1:13" ht="27.6" customHeight="1" x14ac:dyDescent="0.25">
      <c r="A15" s="5">
        <v>13</v>
      </c>
      <c r="B15" s="3" t="s">
        <v>58</v>
      </c>
      <c r="C15" s="6">
        <v>1</v>
      </c>
      <c r="D15" s="26">
        <v>720000</v>
      </c>
      <c r="E15" s="26">
        <f t="shared" si="0"/>
        <v>720000</v>
      </c>
      <c r="F15" s="6" t="s">
        <v>93</v>
      </c>
      <c r="G15" s="6" t="s">
        <v>8</v>
      </c>
      <c r="H15" s="6" t="s">
        <v>27</v>
      </c>
      <c r="I15" s="6" t="s">
        <v>28</v>
      </c>
      <c r="J15" s="45" t="s">
        <v>236</v>
      </c>
      <c r="K15" s="45" t="s">
        <v>236</v>
      </c>
      <c r="L15" s="45" t="s">
        <v>236</v>
      </c>
    </row>
    <row r="16" spans="1:13" ht="27.6" customHeight="1" x14ac:dyDescent="0.25">
      <c r="A16" s="5">
        <v>14</v>
      </c>
      <c r="B16" s="109" t="s">
        <v>59</v>
      </c>
      <c r="C16" s="110">
        <v>1</v>
      </c>
      <c r="D16" s="26">
        <v>1200000</v>
      </c>
      <c r="E16" s="26">
        <f t="shared" si="0"/>
        <v>1200000</v>
      </c>
      <c r="F16" s="6" t="s">
        <v>93</v>
      </c>
      <c r="G16" s="6" t="s">
        <v>60</v>
      </c>
      <c r="H16" s="6" t="s">
        <v>27</v>
      </c>
      <c r="I16" s="6" t="s">
        <v>28</v>
      </c>
      <c r="J16" s="45" t="s">
        <v>236</v>
      </c>
      <c r="K16" s="45" t="s">
        <v>236</v>
      </c>
      <c r="L16" s="45" t="s">
        <v>236</v>
      </c>
    </row>
    <row r="17" spans="1:13" ht="28.15" customHeight="1" x14ac:dyDescent="0.25">
      <c r="A17" s="5">
        <v>15</v>
      </c>
      <c r="B17" s="3" t="s">
        <v>61</v>
      </c>
      <c r="C17" s="7">
        <v>1</v>
      </c>
      <c r="D17" s="26">
        <v>354000</v>
      </c>
      <c r="E17" s="26">
        <f t="shared" si="0"/>
        <v>354000</v>
      </c>
      <c r="F17" s="6" t="s">
        <v>93</v>
      </c>
      <c r="G17" s="6" t="s">
        <v>8</v>
      </c>
      <c r="H17" s="6" t="s">
        <v>27</v>
      </c>
      <c r="I17" s="6" t="s">
        <v>28</v>
      </c>
      <c r="J17" s="45" t="s">
        <v>236</v>
      </c>
      <c r="K17" s="45" t="s">
        <v>236</v>
      </c>
      <c r="L17" s="45" t="s">
        <v>236</v>
      </c>
    </row>
    <row r="18" spans="1:13" ht="60" x14ac:dyDescent="0.25">
      <c r="A18" s="5">
        <v>16</v>
      </c>
      <c r="B18" s="226" t="s">
        <v>240</v>
      </c>
      <c r="C18" s="221">
        <v>7</v>
      </c>
      <c r="D18" s="222">
        <v>48000</v>
      </c>
      <c r="E18" s="26">
        <f t="shared" si="0"/>
        <v>336000</v>
      </c>
      <c r="F18" s="221" t="s">
        <v>93</v>
      </c>
      <c r="G18" s="221" t="s">
        <v>16</v>
      </c>
      <c r="H18" s="221" t="s">
        <v>27</v>
      </c>
      <c r="I18" s="221" t="s">
        <v>28</v>
      </c>
      <c r="J18" s="223" t="s">
        <v>236</v>
      </c>
      <c r="K18" s="223" t="s">
        <v>236</v>
      </c>
      <c r="L18" s="223" t="s">
        <v>236</v>
      </c>
      <c r="M18" s="102" t="s">
        <v>187</v>
      </c>
    </row>
    <row r="19" spans="1:13" ht="25.15" customHeight="1" x14ac:dyDescent="0.25">
      <c r="A19" s="5">
        <v>17</v>
      </c>
      <c r="B19" s="28" t="s">
        <v>62</v>
      </c>
      <c r="C19" s="6">
        <v>48</v>
      </c>
      <c r="D19" s="26">
        <v>6000</v>
      </c>
      <c r="E19" s="26">
        <f t="shared" si="0"/>
        <v>288000</v>
      </c>
      <c r="F19" s="6" t="s">
        <v>93</v>
      </c>
      <c r="G19" s="6" t="s">
        <v>16</v>
      </c>
      <c r="H19" s="6" t="s">
        <v>27</v>
      </c>
      <c r="I19" s="6" t="s">
        <v>28</v>
      </c>
      <c r="J19" s="45" t="s">
        <v>236</v>
      </c>
      <c r="K19" s="45" t="s">
        <v>236</v>
      </c>
      <c r="L19" s="45" t="s">
        <v>236</v>
      </c>
    </row>
    <row r="20" spans="1:13" ht="19.899999999999999" customHeight="1" x14ac:dyDescent="0.25">
      <c r="A20" s="5">
        <v>18</v>
      </c>
      <c r="B20" s="28" t="s">
        <v>63</v>
      </c>
      <c r="C20" s="6">
        <v>5</v>
      </c>
      <c r="D20" s="26">
        <v>96000</v>
      </c>
      <c r="E20" s="26">
        <f t="shared" si="0"/>
        <v>480000</v>
      </c>
      <c r="F20" s="6" t="s">
        <v>93</v>
      </c>
      <c r="G20" s="6" t="s">
        <v>16</v>
      </c>
      <c r="H20" s="6" t="s">
        <v>64</v>
      </c>
      <c r="I20" s="6" t="s">
        <v>28</v>
      </c>
      <c r="J20" s="45" t="s">
        <v>236</v>
      </c>
      <c r="K20" s="45" t="s">
        <v>236</v>
      </c>
      <c r="L20" s="45" t="s">
        <v>236</v>
      </c>
    </row>
    <row r="21" spans="1:13" ht="18.600000000000001" customHeight="1" x14ac:dyDescent="0.25">
      <c r="A21" s="5">
        <v>19</v>
      </c>
      <c r="B21" s="28" t="s">
        <v>65</v>
      </c>
      <c r="C21" s="6">
        <v>220</v>
      </c>
      <c r="D21" s="26">
        <v>1080</v>
      </c>
      <c r="E21" s="26">
        <f t="shared" si="0"/>
        <v>237600</v>
      </c>
      <c r="F21" s="6" t="s">
        <v>93</v>
      </c>
      <c r="G21" s="6" t="s">
        <v>8</v>
      </c>
      <c r="H21" s="6" t="s">
        <v>64</v>
      </c>
      <c r="I21" s="6" t="s">
        <v>28</v>
      </c>
      <c r="J21" s="45" t="s">
        <v>236</v>
      </c>
      <c r="K21" s="45" t="s">
        <v>236</v>
      </c>
      <c r="L21" s="45" t="s">
        <v>236</v>
      </c>
    </row>
    <row r="22" spans="1:13" ht="19.149999999999999" customHeight="1" x14ac:dyDescent="0.25">
      <c r="A22" s="5">
        <v>20</v>
      </c>
      <c r="B22" s="28" t="s">
        <v>67</v>
      </c>
      <c r="C22" s="6">
        <v>2</v>
      </c>
      <c r="D22" s="26">
        <v>600000</v>
      </c>
      <c r="E22" s="26">
        <f t="shared" si="0"/>
        <v>1200000</v>
      </c>
      <c r="F22" s="6" t="s">
        <v>93</v>
      </c>
      <c r="G22" s="6" t="s">
        <v>16</v>
      </c>
      <c r="H22" s="6" t="s">
        <v>27</v>
      </c>
      <c r="I22" s="6" t="s">
        <v>28</v>
      </c>
      <c r="J22" s="45" t="s">
        <v>236</v>
      </c>
      <c r="K22" s="45" t="s">
        <v>236</v>
      </c>
      <c r="L22" s="45" t="s">
        <v>236</v>
      </c>
    </row>
    <row r="23" spans="1:13" ht="44.45" customHeight="1" x14ac:dyDescent="0.25">
      <c r="A23" s="5">
        <v>21</v>
      </c>
      <c r="B23" s="2" t="s">
        <v>189</v>
      </c>
      <c r="C23" s="33">
        <v>371</v>
      </c>
      <c r="D23" s="103">
        <v>6956.4</v>
      </c>
      <c r="E23" s="26">
        <f t="shared" si="0"/>
        <v>2580824.4</v>
      </c>
      <c r="F23" s="5" t="s">
        <v>93</v>
      </c>
      <c r="G23" s="5" t="s">
        <v>8</v>
      </c>
      <c r="H23" s="5" t="s">
        <v>54</v>
      </c>
      <c r="I23" s="6" t="s">
        <v>28</v>
      </c>
      <c r="J23" s="45" t="s">
        <v>236</v>
      </c>
      <c r="K23" s="45" t="s">
        <v>236</v>
      </c>
      <c r="L23" s="45" t="s">
        <v>236</v>
      </c>
    </row>
    <row r="24" spans="1:13" ht="18" customHeight="1" x14ac:dyDescent="0.25">
      <c r="A24" s="5">
        <v>22</v>
      </c>
      <c r="B24" s="28" t="s">
        <v>66</v>
      </c>
      <c r="C24" s="6">
        <v>1</v>
      </c>
      <c r="D24" s="26">
        <v>4800000</v>
      </c>
      <c r="E24" s="26">
        <f t="shared" si="0"/>
        <v>4800000</v>
      </c>
      <c r="F24" s="6" t="s">
        <v>93</v>
      </c>
      <c r="G24" s="6" t="s">
        <v>8</v>
      </c>
      <c r="H24" s="6" t="s">
        <v>54</v>
      </c>
      <c r="I24" s="6" t="s">
        <v>28</v>
      </c>
      <c r="J24" s="45" t="s">
        <v>236</v>
      </c>
      <c r="K24" s="45" t="s">
        <v>236</v>
      </c>
      <c r="L24" s="45" t="s">
        <v>236</v>
      </c>
    </row>
    <row r="25" spans="1:13" ht="17.45" customHeight="1" x14ac:dyDescent="0.25">
      <c r="A25" s="5">
        <v>23</v>
      </c>
      <c r="B25" s="28" t="s">
        <v>190</v>
      </c>
      <c r="C25" s="6">
        <v>1</v>
      </c>
      <c r="D25" s="26">
        <v>120000</v>
      </c>
      <c r="E25" s="26">
        <f t="shared" si="0"/>
        <v>120000</v>
      </c>
      <c r="F25" s="6" t="s">
        <v>93</v>
      </c>
      <c r="G25" s="6" t="s">
        <v>8</v>
      </c>
      <c r="H25" s="6" t="s">
        <v>54</v>
      </c>
      <c r="I25" s="6" t="s">
        <v>28</v>
      </c>
      <c r="J25" s="45" t="s">
        <v>236</v>
      </c>
      <c r="K25" s="45" t="s">
        <v>236</v>
      </c>
      <c r="L25" s="45" t="s">
        <v>236</v>
      </c>
    </row>
    <row r="26" spans="1:13" ht="21.6" customHeight="1" x14ac:dyDescent="0.25">
      <c r="A26" s="5">
        <v>24</v>
      </c>
      <c r="B26" s="28" t="s">
        <v>68</v>
      </c>
      <c r="C26" s="6">
        <v>1</v>
      </c>
      <c r="D26" s="26">
        <v>1440000</v>
      </c>
      <c r="E26" s="26">
        <f t="shared" si="0"/>
        <v>1440000</v>
      </c>
      <c r="F26" s="6" t="s">
        <v>93</v>
      </c>
      <c r="G26" s="6" t="s">
        <v>8</v>
      </c>
      <c r="H26" s="6" t="s">
        <v>27</v>
      </c>
      <c r="I26" s="6" t="s">
        <v>28</v>
      </c>
      <c r="J26" s="45" t="s">
        <v>236</v>
      </c>
      <c r="K26" s="45" t="s">
        <v>236</v>
      </c>
      <c r="L26" s="45" t="s">
        <v>236</v>
      </c>
    </row>
    <row r="27" spans="1:13" ht="21" customHeight="1" x14ac:dyDescent="0.25">
      <c r="A27" s="5">
        <v>25</v>
      </c>
      <c r="B27" s="111" t="s">
        <v>191</v>
      </c>
      <c r="C27" s="67">
        <v>1</v>
      </c>
      <c r="D27" s="106">
        <v>1000000</v>
      </c>
      <c r="E27" s="26">
        <f t="shared" si="0"/>
        <v>1000000</v>
      </c>
      <c r="F27" s="67" t="s">
        <v>93</v>
      </c>
      <c r="G27" s="67" t="s">
        <v>8</v>
      </c>
      <c r="H27" s="6" t="s">
        <v>27</v>
      </c>
      <c r="I27" s="6" t="s">
        <v>28</v>
      </c>
      <c r="J27" s="45" t="s">
        <v>236</v>
      </c>
      <c r="K27" s="45" t="s">
        <v>236</v>
      </c>
      <c r="L27" s="45" t="s">
        <v>236</v>
      </c>
    </row>
    <row r="28" spans="1:13" ht="19.149999999999999" customHeight="1" x14ac:dyDescent="0.25">
      <c r="A28" s="5">
        <v>26</v>
      </c>
      <c r="B28" s="109" t="s">
        <v>192</v>
      </c>
      <c r="C28" s="6">
        <v>3</v>
      </c>
      <c r="D28" s="26">
        <v>60000</v>
      </c>
      <c r="E28" s="26">
        <f t="shared" si="0"/>
        <v>180000</v>
      </c>
      <c r="F28" s="6" t="s">
        <v>249</v>
      </c>
      <c r="G28" s="6" t="s">
        <v>16</v>
      </c>
      <c r="H28" s="5" t="s">
        <v>98</v>
      </c>
      <c r="I28" s="6" t="s">
        <v>28</v>
      </c>
      <c r="J28" s="45" t="s">
        <v>236</v>
      </c>
      <c r="K28" s="45" t="s">
        <v>236</v>
      </c>
      <c r="L28" s="45" t="s">
        <v>236</v>
      </c>
      <c r="M28" s="30" t="s">
        <v>250</v>
      </c>
    </row>
    <row r="29" spans="1:13" ht="70.900000000000006" customHeight="1" x14ac:dyDescent="0.25">
      <c r="A29" s="5">
        <v>27</v>
      </c>
      <c r="B29" s="3" t="s">
        <v>193</v>
      </c>
      <c r="C29" s="5">
        <f>15+45</f>
        <v>60</v>
      </c>
      <c r="D29" s="103">
        <v>7500</v>
      </c>
      <c r="E29" s="26">
        <f t="shared" si="0"/>
        <v>450000</v>
      </c>
      <c r="F29" s="5" t="s">
        <v>31</v>
      </c>
      <c r="G29" s="5" t="s">
        <v>16</v>
      </c>
      <c r="H29" s="5" t="s">
        <v>27</v>
      </c>
      <c r="I29" s="5" t="s">
        <v>28</v>
      </c>
      <c r="J29" s="45" t="s">
        <v>236</v>
      </c>
      <c r="K29" s="45" t="s">
        <v>236</v>
      </c>
      <c r="L29" s="45" t="s">
        <v>236</v>
      </c>
      <c r="M29" s="220" t="s">
        <v>238</v>
      </c>
    </row>
    <row r="30" spans="1:13" s="107" customFormat="1" ht="19.149999999999999" customHeight="1" x14ac:dyDescent="0.25">
      <c r="A30" s="5">
        <v>28</v>
      </c>
      <c r="B30" s="112" t="s">
        <v>251</v>
      </c>
      <c r="C30" s="113">
        <v>1</v>
      </c>
      <c r="D30" s="108">
        <v>660000</v>
      </c>
      <c r="E30" s="26">
        <f t="shared" si="0"/>
        <v>660000</v>
      </c>
      <c r="F30" s="6" t="s">
        <v>32</v>
      </c>
      <c r="G30" s="113" t="s">
        <v>16</v>
      </c>
      <c r="H30" s="113" t="s">
        <v>27</v>
      </c>
      <c r="I30" s="6" t="s">
        <v>28</v>
      </c>
      <c r="J30" s="45" t="s">
        <v>236</v>
      </c>
      <c r="K30" s="45" t="s">
        <v>236</v>
      </c>
      <c r="L30" s="45" t="s">
        <v>236</v>
      </c>
    </row>
    <row r="31" spans="1:13" ht="21.6" customHeight="1" x14ac:dyDescent="0.25">
      <c r="A31" s="5">
        <v>29</v>
      </c>
      <c r="B31" s="38" t="s">
        <v>247</v>
      </c>
      <c r="C31" s="6">
        <v>108</v>
      </c>
      <c r="D31" s="26">
        <v>50000</v>
      </c>
      <c r="E31" s="26">
        <f t="shared" si="0"/>
        <v>5400000</v>
      </c>
      <c r="F31" s="6"/>
      <c r="G31" s="6"/>
      <c r="H31" s="5"/>
      <c r="I31" s="6"/>
      <c r="J31" s="45"/>
      <c r="K31" s="45"/>
      <c r="L31" s="45"/>
    </row>
    <row r="32" spans="1:13" ht="21.6" customHeight="1" x14ac:dyDescent="0.25">
      <c r="A32" s="5">
        <v>30</v>
      </c>
      <c r="B32" s="38" t="s">
        <v>248</v>
      </c>
      <c r="C32" s="6">
        <v>1</v>
      </c>
      <c r="D32" s="26">
        <v>2000000</v>
      </c>
      <c r="E32" s="26">
        <f t="shared" si="0"/>
        <v>2000000</v>
      </c>
      <c r="F32" s="6"/>
      <c r="G32" s="6"/>
      <c r="H32" s="5"/>
      <c r="I32" s="6"/>
      <c r="J32" s="45"/>
      <c r="K32" s="45"/>
      <c r="L32" s="45"/>
    </row>
    <row r="33" spans="1:13" ht="113.45" customHeight="1" x14ac:dyDescent="0.25">
      <c r="A33" s="5">
        <v>31</v>
      </c>
      <c r="B33" s="104" t="s">
        <v>194</v>
      </c>
      <c r="C33" s="67">
        <v>1</v>
      </c>
      <c r="D33" s="114">
        <v>6339900</v>
      </c>
      <c r="E33" s="26">
        <f t="shared" si="0"/>
        <v>6339900</v>
      </c>
      <c r="F33" s="67" t="s">
        <v>88</v>
      </c>
      <c r="G33" s="67" t="s">
        <v>16</v>
      </c>
      <c r="H33" s="5" t="s">
        <v>27</v>
      </c>
      <c r="I33" s="5" t="s">
        <v>28</v>
      </c>
      <c r="J33" s="45" t="s">
        <v>236</v>
      </c>
      <c r="K33" s="45" t="s">
        <v>236</v>
      </c>
      <c r="L33" s="45" t="s">
        <v>236</v>
      </c>
      <c r="M33" s="102" t="s">
        <v>242</v>
      </c>
    </row>
    <row r="34" spans="1:13" ht="15.75" x14ac:dyDescent="0.25">
      <c r="E34" s="115">
        <f>SUM(E3:E33)</f>
        <v>49319324.399999999</v>
      </c>
      <c r="F34" s="243" t="s">
        <v>195</v>
      </c>
      <c r="G34" s="243"/>
    </row>
  </sheetData>
  <mergeCells count="2">
    <mergeCell ref="F34:G34"/>
    <mergeCell ref="A1:M1"/>
  </mergeCells>
  <pageMargins left="0.95" right="0.45" top="0.5" bottom="0.5" header="0.3" footer="0.3"/>
  <pageSetup paperSize="258" scale="70" orientation="landscape" horizontalDpi="300" verticalDpi="300" r:id="rId1"/>
  <rowBreaks count="1" manualBreakCount="1">
    <brk id="1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9"/>
  <sheetViews>
    <sheetView zoomScaleNormal="100" zoomScaleSheetLayoutView="96" workbookViewId="0">
      <selection activeCell="F10" sqref="F10"/>
    </sheetView>
  </sheetViews>
  <sheetFormatPr defaultColWidth="9.140625" defaultRowHeight="15" x14ac:dyDescent="0.25"/>
  <cols>
    <col min="1" max="1" width="5.7109375" style="1" customWidth="1"/>
    <col min="2" max="2" width="31.5703125" style="1" customWidth="1"/>
    <col min="3" max="3" width="12.5703125" style="1" bestFit="1" customWidth="1"/>
    <col min="4" max="4" width="15.85546875" style="1" customWidth="1"/>
    <col min="5" max="5" width="12.28515625" style="1" bestFit="1" customWidth="1"/>
    <col min="6" max="6" width="17.7109375" style="1" bestFit="1" customWidth="1"/>
    <col min="7" max="7" width="15.5703125" style="1" bestFit="1" customWidth="1"/>
    <col min="8" max="8" width="16.140625" style="1" customWidth="1"/>
    <col min="9" max="10" width="16.7109375" style="1" customWidth="1"/>
    <col min="11" max="11" width="19" style="1" customWidth="1"/>
    <col min="12" max="16384" width="9.140625" style="1"/>
  </cols>
  <sheetData>
    <row r="1" spans="1:11" ht="25.9" customHeight="1" x14ac:dyDescent="0.25">
      <c r="A1" s="245" t="s">
        <v>207</v>
      </c>
      <c r="B1" s="246"/>
      <c r="C1" s="246"/>
      <c r="D1" s="246"/>
      <c r="E1" s="246"/>
      <c r="F1" s="246"/>
      <c r="G1" s="246"/>
      <c r="H1" s="246"/>
      <c r="I1" s="246"/>
      <c r="J1" s="246"/>
      <c r="K1" s="247"/>
    </row>
    <row r="2" spans="1:11" ht="73.150000000000006" customHeight="1" x14ac:dyDescent="0.25">
      <c r="A2" s="116" t="s">
        <v>1</v>
      </c>
      <c r="B2" s="32" t="s">
        <v>0</v>
      </c>
      <c r="C2" s="32" t="s">
        <v>2</v>
      </c>
      <c r="D2" s="32" t="s">
        <v>5</v>
      </c>
      <c r="E2" s="32" t="s">
        <v>211</v>
      </c>
      <c r="F2" s="32" t="s">
        <v>6</v>
      </c>
      <c r="G2" s="32" t="s">
        <v>7</v>
      </c>
      <c r="H2" s="32" t="s">
        <v>3</v>
      </c>
      <c r="I2" s="32" t="s">
        <v>102</v>
      </c>
      <c r="J2" s="32" t="s">
        <v>4</v>
      </c>
      <c r="K2" s="117" t="s">
        <v>125</v>
      </c>
    </row>
    <row r="3" spans="1:11" ht="42.6" customHeight="1" x14ac:dyDescent="0.25">
      <c r="A3" s="168">
        <v>1</v>
      </c>
      <c r="B3" s="78" t="s">
        <v>82</v>
      </c>
      <c r="C3" s="37" t="s">
        <v>83</v>
      </c>
      <c r="D3" s="37" t="s">
        <v>16</v>
      </c>
      <c r="E3" s="62">
        <v>400000</v>
      </c>
      <c r="F3" s="37" t="s">
        <v>27</v>
      </c>
      <c r="G3" s="37" t="s">
        <v>84</v>
      </c>
      <c r="H3" s="41" t="s">
        <v>236</v>
      </c>
      <c r="I3" s="41" t="s">
        <v>236</v>
      </c>
      <c r="J3" s="41" t="s">
        <v>236</v>
      </c>
      <c r="K3" s="60" t="s">
        <v>145</v>
      </c>
    </row>
    <row r="4" spans="1:11" ht="40.9" customHeight="1" x14ac:dyDescent="0.25">
      <c r="A4" s="168">
        <v>2</v>
      </c>
      <c r="B4" s="65" t="s">
        <v>155</v>
      </c>
      <c r="C4" s="37" t="s">
        <v>83</v>
      </c>
      <c r="D4" s="37" t="s">
        <v>16</v>
      </c>
      <c r="E4" s="62">
        <v>1000000</v>
      </c>
      <c r="F4" s="37" t="s">
        <v>27</v>
      </c>
      <c r="G4" s="37" t="s">
        <v>84</v>
      </c>
      <c r="H4" s="41" t="s">
        <v>236</v>
      </c>
      <c r="I4" s="41" t="s">
        <v>236</v>
      </c>
      <c r="J4" s="41" t="s">
        <v>236</v>
      </c>
      <c r="K4" s="60" t="s">
        <v>145</v>
      </c>
    </row>
    <row r="5" spans="1:11" ht="36.6" customHeight="1" x14ac:dyDescent="0.25">
      <c r="A5" s="168">
        <v>3</v>
      </c>
      <c r="B5" s="65" t="s">
        <v>156</v>
      </c>
      <c r="C5" s="37" t="s">
        <v>83</v>
      </c>
      <c r="D5" s="37" t="s">
        <v>16</v>
      </c>
      <c r="E5" s="62">
        <v>7000000</v>
      </c>
      <c r="F5" s="37" t="s">
        <v>101</v>
      </c>
      <c r="G5" s="37" t="s">
        <v>84</v>
      </c>
      <c r="H5" s="41" t="s">
        <v>236</v>
      </c>
      <c r="I5" s="41" t="s">
        <v>236</v>
      </c>
      <c r="J5" s="41" t="s">
        <v>236</v>
      </c>
      <c r="K5" s="60" t="s">
        <v>145</v>
      </c>
    </row>
    <row r="6" spans="1:11" ht="28.9" customHeight="1" x14ac:dyDescent="0.25">
      <c r="A6" s="168">
        <v>4</v>
      </c>
      <c r="B6" s="78" t="s">
        <v>214</v>
      </c>
      <c r="C6" s="37" t="s">
        <v>83</v>
      </c>
      <c r="D6" s="37" t="s">
        <v>16</v>
      </c>
      <c r="E6" s="62">
        <v>100000</v>
      </c>
      <c r="F6" s="37" t="s">
        <v>98</v>
      </c>
      <c r="G6" s="37" t="s">
        <v>84</v>
      </c>
      <c r="H6" s="41" t="s">
        <v>236</v>
      </c>
      <c r="I6" s="41" t="s">
        <v>236</v>
      </c>
      <c r="J6" s="41" t="s">
        <v>236</v>
      </c>
      <c r="K6" s="60" t="s">
        <v>145</v>
      </c>
    </row>
    <row r="7" spans="1:11" ht="39" customHeight="1" x14ac:dyDescent="0.25">
      <c r="A7" s="168">
        <v>5</v>
      </c>
      <c r="B7" s="78" t="s">
        <v>215</v>
      </c>
      <c r="C7" s="37" t="s">
        <v>83</v>
      </c>
      <c r="D7" s="37" t="s">
        <v>16</v>
      </c>
      <c r="E7" s="62">
        <v>1000000</v>
      </c>
      <c r="F7" s="37" t="s">
        <v>27</v>
      </c>
      <c r="G7" s="37" t="s">
        <v>84</v>
      </c>
      <c r="H7" s="41" t="s">
        <v>236</v>
      </c>
      <c r="I7" s="41" t="s">
        <v>236</v>
      </c>
      <c r="J7" s="41" t="s">
        <v>236</v>
      </c>
      <c r="K7" s="60" t="s">
        <v>145</v>
      </c>
    </row>
    <row r="8" spans="1:11" ht="46.15" customHeight="1" thickBot="1" x14ac:dyDescent="0.3">
      <c r="A8" s="169">
        <v>6</v>
      </c>
      <c r="B8" s="118" t="s">
        <v>85</v>
      </c>
      <c r="C8" s="119" t="s">
        <v>83</v>
      </c>
      <c r="D8" s="119" t="s">
        <v>16</v>
      </c>
      <c r="E8" s="120">
        <v>500000</v>
      </c>
      <c r="F8" s="119" t="s">
        <v>27</v>
      </c>
      <c r="G8" s="119" t="s">
        <v>84</v>
      </c>
      <c r="H8" s="41" t="s">
        <v>236</v>
      </c>
      <c r="I8" s="41" t="s">
        <v>236</v>
      </c>
      <c r="J8" s="41" t="s">
        <v>236</v>
      </c>
      <c r="K8" s="121" t="s">
        <v>145</v>
      </c>
    </row>
    <row r="9" spans="1:11" ht="26.45" customHeight="1" thickBot="1" x14ac:dyDescent="0.4">
      <c r="A9" s="50"/>
      <c r="B9" s="244" t="s">
        <v>86</v>
      </c>
      <c r="C9" s="244"/>
      <c r="D9" s="244"/>
      <c r="E9" s="122">
        <f>SUM(E3:E8)</f>
        <v>10000000</v>
      </c>
      <c r="F9" s="51"/>
      <c r="G9" s="51"/>
      <c r="H9" s="51"/>
      <c r="I9" s="51"/>
      <c r="J9" s="51"/>
      <c r="K9" s="52"/>
    </row>
  </sheetData>
  <mergeCells count="2">
    <mergeCell ref="B9:D9"/>
    <mergeCell ref="A1:K1"/>
  </mergeCells>
  <phoneticPr fontId="15" type="noConversion"/>
  <pageMargins left="0.95" right="0.7" top="0.75" bottom="0.75" header="0.3" footer="0.3"/>
  <pageSetup paperSize="258" scale="80" orientation="landscape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"/>
  <sheetViews>
    <sheetView tabSelected="1" view="pageBreakPreview" topLeftCell="B1" zoomScale="131" zoomScaleNormal="100" zoomScaleSheetLayoutView="131" workbookViewId="0">
      <selection activeCell="H6" sqref="H6"/>
    </sheetView>
  </sheetViews>
  <sheetFormatPr defaultColWidth="8.85546875" defaultRowHeight="15" x14ac:dyDescent="0.25"/>
  <cols>
    <col min="1" max="1" width="5.7109375" style="29" customWidth="1"/>
    <col min="2" max="2" width="38.140625" style="35" customWidth="1"/>
    <col min="3" max="3" width="12.5703125" style="29" bestFit="1" customWidth="1"/>
    <col min="4" max="4" width="15.85546875" style="29" customWidth="1"/>
    <col min="5" max="5" width="10.7109375" style="29" customWidth="1"/>
    <col min="6" max="6" width="13.28515625" style="29" bestFit="1" customWidth="1"/>
    <col min="7" max="7" width="15.5703125" style="29" bestFit="1" customWidth="1"/>
    <col min="8" max="8" width="15.42578125" style="29" customWidth="1"/>
    <col min="9" max="10" width="16.7109375" style="29" customWidth="1"/>
    <col min="11" max="11" width="15.28515625" style="29" customWidth="1"/>
    <col min="12" max="16384" width="8.85546875" style="29"/>
  </cols>
  <sheetData>
    <row r="1" spans="1:11" ht="21" x14ac:dyDescent="0.25">
      <c r="A1" s="242" t="s">
        <v>208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63" x14ac:dyDescent="0.25">
      <c r="A2" s="31" t="s">
        <v>1</v>
      </c>
      <c r="B2" s="32" t="s">
        <v>0</v>
      </c>
      <c r="C2" s="32" t="s">
        <v>2</v>
      </c>
      <c r="D2" s="32" t="s">
        <v>5</v>
      </c>
      <c r="E2" s="32" t="s">
        <v>211</v>
      </c>
      <c r="F2" s="32" t="s">
        <v>6</v>
      </c>
      <c r="G2" s="32" t="s">
        <v>7</v>
      </c>
      <c r="H2" s="36" t="s">
        <v>3</v>
      </c>
      <c r="I2" s="32" t="s">
        <v>102</v>
      </c>
      <c r="J2" s="32" t="s">
        <v>4</v>
      </c>
      <c r="K2" s="56" t="s">
        <v>125</v>
      </c>
    </row>
    <row r="3" spans="1:11" ht="43.9" customHeight="1" x14ac:dyDescent="0.25">
      <c r="A3" s="5">
        <v>1</v>
      </c>
      <c r="B3" s="2" t="s">
        <v>140</v>
      </c>
      <c r="C3" s="5" t="s">
        <v>97</v>
      </c>
      <c r="D3" s="5" t="s">
        <v>60</v>
      </c>
      <c r="E3" s="33">
        <v>60000</v>
      </c>
      <c r="F3" s="5" t="s">
        <v>98</v>
      </c>
      <c r="G3" s="5" t="s">
        <v>99</v>
      </c>
      <c r="H3" s="41" t="s">
        <v>236</v>
      </c>
      <c r="I3" s="41" t="s">
        <v>236</v>
      </c>
      <c r="J3" s="41" t="s">
        <v>236</v>
      </c>
      <c r="K3" s="84" t="s">
        <v>126</v>
      </c>
    </row>
    <row r="4" spans="1:11" ht="50.45" customHeight="1" x14ac:dyDescent="0.25">
      <c r="A4" s="5">
        <v>2</v>
      </c>
      <c r="B4" s="2" t="s">
        <v>141</v>
      </c>
      <c r="C4" s="5" t="s">
        <v>97</v>
      </c>
      <c r="D4" s="5" t="s">
        <v>60</v>
      </c>
      <c r="E4" s="33">
        <v>95000</v>
      </c>
      <c r="F4" s="5" t="s">
        <v>98</v>
      </c>
      <c r="G4" s="5" t="s">
        <v>99</v>
      </c>
      <c r="H4" s="41" t="s">
        <v>236</v>
      </c>
      <c r="I4" s="41" t="s">
        <v>236</v>
      </c>
      <c r="J4" s="41" t="s">
        <v>236</v>
      </c>
      <c r="K4" s="84" t="s">
        <v>126</v>
      </c>
    </row>
    <row r="5" spans="1:11" ht="43.9" customHeight="1" x14ac:dyDescent="0.25">
      <c r="A5" s="5">
        <v>3</v>
      </c>
      <c r="B5" s="2" t="s">
        <v>100</v>
      </c>
      <c r="C5" s="5" t="s">
        <v>97</v>
      </c>
      <c r="D5" s="5" t="s">
        <v>60</v>
      </c>
      <c r="E5" s="33">
        <v>20000</v>
      </c>
      <c r="F5" s="5" t="s">
        <v>103</v>
      </c>
      <c r="G5" s="5" t="s">
        <v>99</v>
      </c>
      <c r="H5" s="41" t="s">
        <v>236</v>
      </c>
      <c r="I5" s="41" t="s">
        <v>236</v>
      </c>
      <c r="J5" s="41" t="s">
        <v>236</v>
      </c>
      <c r="K5" s="84" t="s">
        <v>126</v>
      </c>
    </row>
    <row r="6" spans="1:11" s="2" customFormat="1" ht="42" customHeight="1" x14ac:dyDescent="0.25">
      <c r="A6" s="7">
        <v>4</v>
      </c>
      <c r="B6" s="2" t="s">
        <v>152</v>
      </c>
      <c r="C6" s="2" t="s">
        <v>97</v>
      </c>
      <c r="D6" s="7" t="s">
        <v>8</v>
      </c>
      <c r="E6" s="83">
        <v>600000</v>
      </c>
      <c r="F6" s="7" t="s">
        <v>27</v>
      </c>
      <c r="G6" s="5" t="s">
        <v>99</v>
      </c>
      <c r="H6" s="217" t="s">
        <v>154</v>
      </c>
      <c r="I6" s="217" t="s">
        <v>154</v>
      </c>
      <c r="J6" s="217" t="s">
        <v>154</v>
      </c>
      <c r="K6" s="84" t="s">
        <v>126</v>
      </c>
    </row>
    <row r="7" spans="1:11" s="2" customFormat="1" ht="40.15" customHeight="1" x14ac:dyDescent="0.25">
      <c r="A7" s="7">
        <v>5</v>
      </c>
      <c r="B7" s="2" t="s">
        <v>153</v>
      </c>
      <c r="C7" s="2" t="s">
        <v>97</v>
      </c>
      <c r="D7" s="7" t="s">
        <v>60</v>
      </c>
      <c r="E7" s="83">
        <v>600000</v>
      </c>
      <c r="F7" s="7" t="s">
        <v>27</v>
      </c>
      <c r="G7" s="5" t="s">
        <v>99</v>
      </c>
      <c r="H7" s="217" t="s">
        <v>154</v>
      </c>
      <c r="I7" s="217" t="s">
        <v>154</v>
      </c>
      <c r="J7" s="217" t="s">
        <v>154</v>
      </c>
      <c r="K7" s="84" t="s">
        <v>126</v>
      </c>
    </row>
    <row r="8" spans="1:11" ht="21" x14ac:dyDescent="0.25">
      <c r="A8" s="30"/>
      <c r="B8" s="34" t="s">
        <v>86</v>
      </c>
      <c r="C8" s="30"/>
      <c r="D8" s="30"/>
      <c r="E8" s="39">
        <f>SUM(E3:E7)</f>
        <v>1375000</v>
      </c>
      <c r="F8" s="30"/>
      <c r="G8" s="30"/>
      <c r="H8" s="30"/>
      <c r="I8" s="30"/>
      <c r="J8" s="30"/>
      <c r="K8" s="30"/>
    </row>
  </sheetData>
  <mergeCells count="1">
    <mergeCell ref="A1:K1"/>
  </mergeCells>
  <phoneticPr fontId="15" type="noConversion"/>
  <pageMargins left="0.7" right="0.45" top="0.75" bottom="0.75" header="0.3" footer="0.3"/>
  <pageSetup paperSize="258" scale="85" orientation="landscape" horizontalDpi="300" verticalDpi="300" r:id="rId1"/>
  <colBreaks count="1" manualBreakCount="1">
    <brk id="11" max="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55"/>
  <sheetViews>
    <sheetView topLeftCell="A2" zoomScale="122" zoomScaleNormal="122" zoomScaleSheetLayoutView="107" workbookViewId="0">
      <selection activeCell="B7" sqref="B7"/>
    </sheetView>
  </sheetViews>
  <sheetFormatPr defaultColWidth="8.85546875" defaultRowHeight="15" x14ac:dyDescent="0.25"/>
  <cols>
    <col min="1" max="1" width="6.5703125" style="29" bestFit="1" customWidth="1"/>
    <col min="2" max="2" width="32.28515625" style="29" customWidth="1"/>
    <col min="3" max="3" width="14.28515625" style="29" customWidth="1"/>
    <col min="4" max="5" width="14.42578125" style="14" bestFit="1" customWidth="1"/>
    <col min="6" max="8" width="14.42578125" style="29" bestFit="1" customWidth="1"/>
    <col min="9" max="9" width="16.28515625" style="29" bestFit="1" customWidth="1"/>
    <col min="10" max="10" width="15.7109375" style="29" bestFit="1" customWidth="1"/>
    <col min="11" max="11" width="14" style="29" customWidth="1"/>
    <col min="12" max="12" width="16.28515625" style="29" customWidth="1"/>
    <col min="13" max="13" width="18.42578125" style="29" bestFit="1" customWidth="1"/>
    <col min="14" max="14" width="16.140625" style="29" customWidth="1"/>
    <col min="15" max="15" width="15" style="29" customWidth="1"/>
    <col min="16" max="16" width="16.140625" style="29" customWidth="1"/>
    <col min="17" max="16384" width="8.85546875" style="29"/>
  </cols>
  <sheetData>
    <row r="1" spans="1:16" ht="22.15" customHeight="1" thickBot="1" x14ac:dyDescent="0.3">
      <c r="A1" s="248" t="s">
        <v>210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50"/>
    </row>
    <row r="2" spans="1:16" ht="67.150000000000006" customHeight="1" x14ac:dyDescent="0.25">
      <c r="A2" s="20" t="s">
        <v>1</v>
      </c>
      <c r="B2" s="21" t="s">
        <v>0</v>
      </c>
      <c r="C2" s="21" t="s">
        <v>234</v>
      </c>
      <c r="D2" s="11" t="s">
        <v>19</v>
      </c>
      <c r="E2" s="11" t="s">
        <v>20</v>
      </c>
      <c r="F2" s="17" t="s">
        <v>21</v>
      </c>
      <c r="G2" s="17" t="s">
        <v>22</v>
      </c>
      <c r="H2" s="17" t="s">
        <v>87</v>
      </c>
      <c r="I2" s="17" t="s">
        <v>12</v>
      </c>
      <c r="J2" s="21" t="s">
        <v>5</v>
      </c>
      <c r="K2" s="21" t="s">
        <v>6</v>
      </c>
      <c r="L2" s="21" t="s">
        <v>7</v>
      </c>
      <c r="M2" s="40" t="s">
        <v>17</v>
      </c>
      <c r="N2" s="40" t="s">
        <v>105</v>
      </c>
      <c r="O2" s="40" t="s">
        <v>18</v>
      </c>
      <c r="P2" s="59" t="s">
        <v>125</v>
      </c>
    </row>
    <row r="3" spans="1:16" ht="36" customHeight="1" x14ac:dyDescent="0.25">
      <c r="A3" s="79"/>
      <c r="B3" s="80" t="s">
        <v>232</v>
      </c>
      <c r="C3" s="251" t="s">
        <v>212</v>
      </c>
      <c r="D3" s="252"/>
      <c r="E3" s="252"/>
      <c r="F3" s="252"/>
      <c r="G3" s="252"/>
      <c r="H3" s="252"/>
      <c r="I3" s="253"/>
      <c r="J3" s="80"/>
      <c r="K3" s="80"/>
      <c r="L3" s="80"/>
      <c r="M3" s="81"/>
      <c r="N3" s="81"/>
      <c r="O3" s="81"/>
      <c r="P3" s="82"/>
    </row>
    <row r="4" spans="1:16" ht="54.6" customHeight="1" x14ac:dyDescent="0.25">
      <c r="A4" s="233">
        <v>1</v>
      </c>
      <c r="B4" s="123" t="s">
        <v>256</v>
      </c>
      <c r="C4" s="124">
        <v>0</v>
      </c>
      <c r="D4" s="125">
        <v>0</v>
      </c>
      <c r="E4" s="126">
        <v>0</v>
      </c>
      <c r="F4" s="127">
        <v>20000000</v>
      </c>
      <c r="G4" s="127">
        <v>20000000</v>
      </c>
      <c r="H4" s="127">
        <v>20000000</v>
      </c>
      <c r="I4" s="129">
        <f>SUM(C4:H4)</f>
        <v>60000000</v>
      </c>
      <c r="J4" s="22" t="s">
        <v>16</v>
      </c>
      <c r="K4" s="15" t="s">
        <v>27</v>
      </c>
      <c r="L4" s="15" t="s">
        <v>28</v>
      </c>
      <c r="M4" s="130" t="s">
        <v>236</v>
      </c>
      <c r="N4" s="130" t="s">
        <v>236</v>
      </c>
      <c r="O4" s="130" t="s">
        <v>236</v>
      </c>
      <c r="P4" s="60" t="s">
        <v>145</v>
      </c>
    </row>
    <row r="5" spans="1:16" ht="55.15" customHeight="1" x14ac:dyDescent="0.25">
      <c r="A5" s="233">
        <v>2</v>
      </c>
      <c r="B5" s="123" t="s">
        <v>257</v>
      </c>
      <c r="C5" s="124">
        <v>0</v>
      </c>
      <c r="D5" s="125">
        <v>32500000</v>
      </c>
      <c r="E5" s="126">
        <v>32500000</v>
      </c>
      <c r="F5" s="127"/>
      <c r="G5" s="128"/>
      <c r="H5" s="129"/>
      <c r="I5" s="129">
        <f>SUM(C5:H5)</f>
        <v>65000000</v>
      </c>
      <c r="J5" s="22"/>
      <c r="K5" s="15"/>
      <c r="L5" s="15"/>
      <c r="M5" s="130"/>
      <c r="N5" s="130"/>
      <c r="O5" s="130"/>
      <c r="P5" s="60"/>
    </row>
    <row r="6" spans="1:16" ht="39.6" customHeight="1" x14ac:dyDescent="0.25">
      <c r="A6" s="227">
        <v>3</v>
      </c>
      <c r="B6" s="123" t="s">
        <v>253</v>
      </c>
      <c r="C6" s="124">
        <v>0</v>
      </c>
      <c r="D6" s="125">
        <v>9500000</v>
      </c>
      <c r="E6" s="126">
        <v>9500000</v>
      </c>
      <c r="F6" s="127">
        <v>9500000</v>
      </c>
      <c r="G6" s="128">
        <v>9500000</v>
      </c>
      <c r="H6" s="129">
        <v>9500000</v>
      </c>
      <c r="I6" s="129">
        <f>SUM(C6:H6)</f>
        <v>47500000</v>
      </c>
      <c r="J6" s="22"/>
      <c r="K6" s="15"/>
      <c r="L6" s="15"/>
      <c r="M6" s="130"/>
      <c r="N6" s="130"/>
      <c r="O6" s="130"/>
      <c r="P6" s="60"/>
    </row>
    <row r="7" spans="1:16" ht="55.15" customHeight="1" x14ac:dyDescent="0.25">
      <c r="A7" s="227">
        <v>4</v>
      </c>
      <c r="B7" s="123" t="s">
        <v>252</v>
      </c>
      <c r="C7" s="124">
        <v>0</v>
      </c>
      <c r="D7" s="125">
        <v>22000000</v>
      </c>
      <c r="E7" s="126">
        <v>0</v>
      </c>
      <c r="F7" s="127">
        <v>22000000</v>
      </c>
      <c r="G7" s="128">
        <v>22000000</v>
      </c>
      <c r="H7" s="129">
        <v>0</v>
      </c>
      <c r="I7" s="129">
        <f>SUM(C7:H7)</f>
        <v>66000000</v>
      </c>
      <c r="J7" s="22"/>
      <c r="K7" s="15"/>
      <c r="L7" s="15"/>
      <c r="M7" s="130"/>
      <c r="N7" s="130"/>
      <c r="O7" s="130"/>
      <c r="P7" s="60"/>
    </row>
    <row r="8" spans="1:16" ht="38.25" x14ac:dyDescent="0.25">
      <c r="A8" s="63">
        <v>4</v>
      </c>
      <c r="B8" s="23" t="s">
        <v>143</v>
      </c>
      <c r="C8" s="131">
        <v>0</v>
      </c>
      <c r="D8" s="132">
        <v>500000</v>
      </c>
      <c r="E8" s="132">
        <v>500000</v>
      </c>
      <c r="F8" s="132">
        <v>500000</v>
      </c>
      <c r="G8" s="132">
        <v>500000</v>
      </c>
      <c r="H8" s="132">
        <v>500000</v>
      </c>
      <c r="I8" s="129">
        <f t="shared" ref="I8:I9" si="0">SUM(C8:H8)</f>
        <v>2500000</v>
      </c>
      <c r="J8" s="22" t="s">
        <v>16</v>
      </c>
      <c r="K8" s="15" t="s">
        <v>27</v>
      </c>
      <c r="L8" s="15" t="s">
        <v>28</v>
      </c>
      <c r="M8" s="130" t="s">
        <v>236</v>
      </c>
      <c r="N8" s="130" t="s">
        <v>236</v>
      </c>
      <c r="O8" s="130" t="s">
        <v>236</v>
      </c>
      <c r="P8" s="60" t="s">
        <v>145</v>
      </c>
    </row>
    <row r="9" spans="1:16" ht="38.25" x14ac:dyDescent="0.25">
      <c r="A9" s="63">
        <v>5</v>
      </c>
      <c r="B9" s="23" t="s">
        <v>157</v>
      </c>
      <c r="C9" s="131">
        <v>0</v>
      </c>
      <c r="D9" s="132">
        <v>1000000</v>
      </c>
      <c r="E9" s="132">
        <v>1000000</v>
      </c>
      <c r="F9" s="132">
        <v>1000000</v>
      </c>
      <c r="G9" s="132">
        <v>1000000</v>
      </c>
      <c r="H9" s="132">
        <v>1000000</v>
      </c>
      <c r="I9" s="129">
        <f t="shared" si="0"/>
        <v>5000000</v>
      </c>
      <c r="J9" s="22" t="s">
        <v>16</v>
      </c>
      <c r="K9" s="15" t="s">
        <v>27</v>
      </c>
      <c r="L9" s="15" t="s">
        <v>28</v>
      </c>
      <c r="M9" s="130" t="s">
        <v>236</v>
      </c>
      <c r="N9" s="130" t="s">
        <v>236</v>
      </c>
      <c r="O9" s="130" t="s">
        <v>236</v>
      </c>
      <c r="P9" s="60" t="s">
        <v>145</v>
      </c>
    </row>
    <row r="10" spans="1:16" ht="38.25" x14ac:dyDescent="0.25">
      <c r="A10" s="63">
        <v>6</v>
      </c>
      <c r="B10" s="65" t="s">
        <v>158</v>
      </c>
      <c r="C10" s="133">
        <v>0</v>
      </c>
      <c r="D10" s="125">
        <f>500000+300000</f>
        <v>800000</v>
      </c>
      <c r="E10" s="126">
        <v>1200000</v>
      </c>
      <c r="F10" s="127">
        <f>7*550000</f>
        <v>3850000</v>
      </c>
      <c r="G10" s="128">
        <v>600000</v>
      </c>
      <c r="H10" s="129">
        <v>500000</v>
      </c>
      <c r="I10" s="129">
        <f>SUM(C10:H10)</f>
        <v>6950000</v>
      </c>
      <c r="J10" s="22" t="s">
        <v>16</v>
      </c>
      <c r="K10" s="15" t="s">
        <v>44</v>
      </c>
      <c r="L10" s="15" t="s">
        <v>28</v>
      </c>
      <c r="M10" s="130" t="s">
        <v>236</v>
      </c>
      <c r="N10" s="130" t="s">
        <v>236</v>
      </c>
      <c r="O10" s="130" t="s">
        <v>236</v>
      </c>
      <c r="P10" s="60" t="s">
        <v>145</v>
      </c>
    </row>
    <row r="11" spans="1:16" ht="19.899999999999999" customHeight="1" x14ac:dyDescent="0.25">
      <c r="A11" s="79"/>
      <c r="B11" s="194" t="s">
        <v>149</v>
      </c>
      <c r="C11" s="135">
        <f t="shared" ref="C11:I11" si="1">SUM(C4:C10)</f>
        <v>0</v>
      </c>
      <c r="D11" s="135">
        <f t="shared" si="1"/>
        <v>66300000</v>
      </c>
      <c r="E11" s="135">
        <f t="shared" si="1"/>
        <v>44700000</v>
      </c>
      <c r="F11" s="135">
        <f t="shared" si="1"/>
        <v>56850000</v>
      </c>
      <c r="G11" s="135">
        <f t="shared" si="1"/>
        <v>53600000</v>
      </c>
      <c r="H11" s="135">
        <f t="shared" si="1"/>
        <v>31500000</v>
      </c>
      <c r="I11" s="135">
        <f t="shared" si="1"/>
        <v>252950000</v>
      </c>
      <c r="J11" s="80"/>
      <c r="K11" s="80"/>
      <c r="L11" s="80"/>
      <c r="M11" s="81"/>
      <c r="N11" s="81"/>
      <c r="O11" s="81"/>
      <c r="P11" s="82"/>
    </row>
    <row r="12" spans="1:16" ht="36" customHeight="1" x14ac:dyDescent="0.25">
      <c r="A12" s="63"/>
      <c r="B12" s="194" t="s">
        <v>159</v>
      </c>
      <c r="C12" s="134"/>
      <c r="D12" s="19"/>
      <c r="E12" s="136"/>
      <c r="F12" s="136"/>
      <c r="G12" s="136"/>
      <c r="H12" s="129"/>
      <c r="I12" s="129">
        <f>SUM(D12:H12)</f>
        <v>0</v>
      </c>
      <c r="J12" s="22"/>
      <c r="K12" s="15"/>
      <c r="L12" s="15"/>
      <c r="M12" s="130"/>
      <c r="N12" s="130"/>
      <c r="O12" s="130"/>
      <c r="P12" s="60"/>
    </row>
    <row r="13" spans="1:16" ht="38.25" x14ac:dyDescent="0.25">
      <c r="A13" s="63">
        <v>5</v>
      </c>
      <c r="B13" s="191" t="s">
        <v>160</v>
      </c>
      <c r="C13" s="138"/>
      <c r="D13" s="139">
        <v>1800000</v>
      </c>
      <c r="E13" s="126">
        <v>2500000</v>
      </c>
      <c r="F13" s="127">
        <v>2000000</v>
      </c>
      <c r="G13" s="128">
        <v>700000</v>
      </c>
      <c r="H13" s="129">
        <v>850000</v>
      </c>
      <c r="I13" s="129">
        <f>SUM(C13:H13)</f>
        <v>7850000</v>
      </c>
      <c r="J13" s="22" t="s">
        <v>16</v>
      </c>
      <c r="K13" s="15" t="s">
        <v>27</v>
      </c>
      <c r="L13" s="15" t="s">
        <v>28</v>
      </c>
      <c r="M13" s="130" t="s">
        <v>236</v>
      </c>
      <c r="N13" s="130" t="s">
        <v>236</v>
      </c>
      <c r="O13" s="130" t="s">
        <v>236</v>
      </c>
      <c r="P13" s="60" t="s">
        <v>145</v>
      </c>
    </row>
    <row r="14" spans="1:16" ht="38.25" x14ac:dyDescent="0.25">
      <c r="A14" s="63">
        <v>6</v>
      </c>
      <c r="B14" s="191" t="s">
        <v>89</v>
      </c>
      <c r="C14" s="16"/>
      <c r="D14" s="125">
        <v>300000</v>
      </c>
      <c r="E14" s="126">
        <v>200000</v>
      </c>
      <c r="F14" s="126">
        <v>200000</v>
      </c>
      <c r="G14" s="126">
        <v>200000</v>
      </c>
      <c r="H14" s="126">
        <v>100000</v>
      </c>
      <c r="I14" s="129">
        <f t="shared" ref="I14:I15" si="2">SUM(C14:H14)</f>
        <v>1000000</v>
      </c>
      <c r="J14" s="22" t="s">
        <v>16</v>
      </c>
      <c r="K14" s="15" t="s">
        <v>27</v>
      </c>
      <c r="L14" s="15" t="s">
        <v>28</v>
      </c>
      <c r="M14" s="130" t="s">
        <v>236</v>
      </c>
      <c r="N14" s="130" t="s">
        <v>236</v>
      </c>
      <c r="O14" s="130" t="s">
        <v>236</v>
      </c>
      <c r="P14" s="60" t="s">
        <v>145</v>
      </c>
    </row>
    <row r="15" spans="1:16" ht="35.450000000000003" customHeight="1" x14ac:dyDescent="0.25">
      <c r="A15" s="63">
        <v>7</v>
      </c>
      <c r="B15" s="195" t="s">
        <v>161</v>
      </c>
      <c r="C15" s="140"/>
      <c r="D15" s="139">
        <v>600000</v>
      </c>
      <c r="E15" s="126">
        <v>800000</v>
      </c>
      <c r="F15" s="127">
        <v>600000</v>
      </c>
      <c r="G15" s="128">
        <v>500000</v>
      </c>
      <c r="H15" s="129">
        <v>300000</v>
      </c>
      <c r="I15" s="129">
        <f t="shared" si="2"/>
        <v>2800000</v>
      </c>
      <c r="J15" s="22" t="s">
        <v>16</v>
      </c>
      <c r="K15" s="15" t="s">
        <v>27</v>
      </c>
      <c r="L15" s="15" t="s">
        <v>28</v>
      </c>
      <c r="M15" s="130" t="s">
        <v>236</v>
      </c>
      <c r="N15" s="130" t="s">
        <v>236</v>
      </c>
      <c r="O15" s="130" t="s">
        <v>236</v>
      </c>
      <c r="P15" s="60" t="s">
        <v>145</v>
      </c>
    </row>
    <row r="16" spans="1:16" ht="35.450000000000003" customHeight="1" x14ac:dyDescent="0.25">
      <c r="A16" s="63"/>
      <c r="B16" s="194" t="s">
        <v>162</v>
      </c>
      <c r="C16" s="134"/>
      <c r="D16" s="141">
        <f>SUM(D13:D15)</f>
        <v>2700000</v>
      </c>
      <c r="E16" s="141">
        <f t="shared" ref="E16:H16" si="3">SUM(E13:E15)</f>
        <v>3500000</v>
      </c>
      <c r="F16" s="141">
        <f t="shared" si="3"/>
        <v>2800000</v>
      </c>
      <c r="G16" s="141">
        <f t="shared" si="3"/>
        <v>1400000</v>
      </c>
      <c r="H16" s="141">
        <f t="shared" si="3"/>
        <v>1250000</v>
      </c>
      <c r="I16" s="142">
        <f>SUM(C16:H16)</f>
        <v>11650000</v>
      </c>
      <c r="J16" s="22"/>
      <c r="K16" s="15"/>
      <c r="L16" s="15"/>
      <c r="M16" s="130"/>
      <c r="N16" s="130"/>
      <c r="O16" s="130"/>
      <c r="P16" s="60"/>
    </row>
    <row r="17" spans="1:16" ht="31.15" customHeight="1" x14ac:dyDescent="0.25">
      <c r="A17" s="43"/>
      <c r="B17" s="194" t="s">
        <v>233</v>
      </c>
      <c r="C17" s="143"/>
      <c r="D17" s="13"/>
      <c r="E17" s="44"/>
      <c r="F17" s="19"/>
      <c r="G17" s="19"/>
      <c r="H17" s="19"/>
      <c r="I17" s="19"/>
      <c r="J17" s="15"/>
      <c r="K17" s="15"/>
      <c r="L17" s="15"/>
      <c r="M17" s="8"/>
      <c r="N17" s="9"/>
      <c r="O17" s="9"/>
      <c r="P17" s="60"/>
    </row>
    <row r="18" spans="1:16" ht="38.25" x14ac:dyDescent="0.25">
      <c r="A18" s="63">
        <v>8</v>
      </c>
      <c r="B18" s="192" t="s">
        <v>163</v>
      </c>
      <c r="C18" s="137"/>
      <c r="D18" s="139">
        <f>1000000+4800000</f>
        <v>5800000</v>
      </c>
      <c r="E18" s="144">
        <v>14000000</v>
      </c>
      <c r="F18" s="129">
        <f>5000000+4000000+2000000+1500000</f>
        <v>12500000</v>
      </c>
      <c r="G18" s="145">
        <v>2000000</v>
      </c>
      <c r="H18" s="89">
        <v>4500000</v>
      </c>
      <c r="I18" s="146">
        <f>SUM(C18:H18)</f>
        <v>38800000</v>
      </c>
      <c r="J18" s="15" t="s">
        <v>16</v>
      </c>
      <c r="K18" s="15" t="s">
        <v>27</v>
      </c>
      <c r="L18" s="15" t="s">
        <v>28</v>
      </c>
      <c r="M18" s="130" t="s">
        <v>236</v>
      </c>
      <c r="N18" s="130" t="s">
        <v>236</v>
      </c>
      <c r="O18" s="130" t="s">
        <v>236</v>
      </c>
      <c r="P18" s="60" t="s">
        <v>145</v>
      </c>
    </row>
    <row r="19" spans="1:16" ht="38.25" x14ac:dyDescent="0.25">
      <c r="A19" s="63">
        <v>9</v>
      </c>
      <c r="B19" s="193" t="s">
        <v>33</v>
      </c>
      <c r="C19" s="138"/>
      <c r="D19" s="144">
        <v>0</v>
      </c>
      <c r="E19" s="144">
        <v>150000</v>
      </c>
      <c r="F19" s="146">
        <v>0</v>
      </c>
      <c r="G19" s="145">
        <v>260000</v>
      </c>
      <c r="H19" s="89">
        <v>40000</v>
      </c>
      <c r="I19" s="146">
        <f t="shared" ref="I19:I26" si="4">SUM(C19:H19)</f>
        <v>450000</v>
      </c>
      <c r="J19" s="15" t="s">
        <v>16</v>
      </c>
      <c r="K19" s="15" t="s">
        <v>27</v>
      </c>
      <c r="L19" s="15" t="s">
        <v>28</v>
      </c>
      <c r="M19" s="130" t="s">
        <v>236</v>
      </c>
      <c r="N19" s="130" t="s">
        <v>236</v>
      </c>
      <c r="O19" s="130" t="s">
        <v>236</v>
      </c>
      <c r="P19" s="60" t="s">
        <v>145</v>
      </c>
    </row>
    <row r="20" spans="1:16" ht="33" customHeight="1" x14ac:dyDescent="0.25">
      <c r="A20" s="63">
        <v>10</v>
      </c>
      <c r="B20" s="193" t="s">
        <v>34</v>
      </c>
      <c r="C20" s="138"/>
      <c r="D20" s="144">
        <v>0</v>
      </c>
      <c r="E20" s="144">
        <v>150000</v>
      </c>
      <c r="F20" s="146">
        <v>0</v>
      </c>
      <c r="G20" s="145">
        <v>250000</v>
      </c>
      <c r="H20" s="89">
        <v>40000</v>
      </c>
      <c r="I20" s="146">
        <f t="shared" si="4"/>
        <v>440000</v>
      </c>
      <c r="J20" s="15" t="s">
        <v>16</v>
      </c>
      <c r="K20" s="15" t="s">
        <v>27</v>
      </c>
      <c r="L20" s="15" t="s">
        <v>28</v>
      </c>
      <c r="M20" s="130" t="s">
        <v>236</v>
      </c>
      <c r="N20" s="130" t="s">
        <v>236</v>
      </c>
      <c r="O20" s="130" t="s">
        <v>236</v>
      </c>
      <c r="P20" s="60" t="s">
        <v>145</v>
      </c>
    </row>
    <row r="21" spans="1:16" ht="38.25" x14ac:dyDescent="0.25">
      <c r="A21" s="63">
        <v>11</v>
      </c>
      <c r="B21" s="123" t="s">
        <v>164</v>
      </c>
      <c r="C21" s="147"/>
      <c r="D21" s="126">
        <v>25279199</v>
      </c>
      <c r="E21" s="126">
        <v>44847198</v>
      </c>
      <c r="F21" s="127">
        <v>23010024</v>
      </c>
      <c r="G21" s="128">
        <v>12750005</v>
      </c>
      <c r="H21" s="129">
        <v>34932710</v>
      </c>
      <c r="I21" s="146">
        <f t="shared" si="4"/>
        <v>140819136</v>
      </c>
      <c r="J21" s="15" t="s">
        <v>15</v>
      </c>
      <c r="K21" s="15" t="s">
        <v>27</v>
      </c>
      <c r="L21" s="15" t="s">
        <v>28</v>
      </c>
      <c r="M21" s="130" t="s">
        <v>236</v>
      </c>
      <c r="N21" s="130" t="s">
        <v>236</v>
      </c>
      <c r="O21" s="130" t="s">
        <v>236</v>
      </c>
      <c r="P21" s="60" t="s">
        <v>145</v>
      </c>
    </row>
    <row r="22" spans="1:16" ht="38.25" x14ac:dyDescent="0.25">
      <c r="A22" s="63">
        <v>12</v>
      </c>
      <c r="B22" s="123" t="s">
        <v>165</v>
      </c>
      <c r="C22" s="147"/>
      <c r="D22" s="148">
        <v>18280143</v>
      </c>
      <c r="E22" s="126">
        <v>21602475</v>
      </c>
      <c r="F22" s="127">
        <v>18651213</v>
      </c>
      <c r="G22" s="128">
        <v>13057057</v>
      </c>
      <c r="H22" s="129">
        <v>14735575</v>
      </c>
      <c r="I22" s="146">
        <f t="shared" si="4"/>
        <v>86326463</v>
      </c>
      <c r="J22" s="22" t="s">
        <v>15</v>
      </c>
      <c r="K22" s="15" t="s">
        <v>27</v>
      </c>
      <c r="L22" s="15" t="s">
        <v>28</v>
      </c>
      <c r="M22" s="130" t="s">
        <v>236</v>
      </c>
      <c r="N22" s="130" t="s">
        <v>236</v>
      </c>
      <c r="O22" s="130" t="s">
        <v>236</v>
      </c>
      <c r="P22" s="60" t="s">
        <v>145</v>
      </c>
    </row>
    <row r="23" spans="1:16" ht="41.45" customHeight="1" x14ac:dyDescent="0.25">
      <c r="A23" s="63">
        <v>13</v>
      </c>
      <c r="B23" s="192" t="s">
        <v>35</v>
      </c>
      <c r="C23" s="137"/>
      <c r="D23" s="139">
        <v>500000</v>
      </c>
      <c r="E23" s="126">
        <v>2000000</v>
      </c>
      <c r="F23" s="127">
        <v>1500000</v>
      </c>
      <c r="G23" s="128">
        <v>500000</v>
      </c>
      <c r="H23" s="129">
        <v>800000</v>
      </c>
      <c r="I23" s="146">
        <f t="shared" si="4"/>
        <v>5300000</v>
      </c>
      <c r="J23" s="22" t="s">
        <v>8</v>
      </c>
      <c r="K23" s="15" t="s">
        <v>27</v>
      </c>
      <c r="L23" s="15" t="s">
        <v>28</v>
      </c>
      <c r="M23" s="130" t="s">
        <v>236</v>
      </c>
      <c r="N23" s="130" t="s">
        <v>236</v>
      </c>
      <c r="O23" s="130" t="s">
        <v>236</v>
      </c>
      <c r="P23" s="60" t="s">
        <v>145</v>
      </c>
    </row>
    <row r="24" spans="1:16" ht="47.45" customHeight="1" x14ac:dyDescent="0.25">
      <c r="A24" s="63">
        <v>14</v>
      </c>
      <c r="B24" s="193" t="s">
        <v>166</v>
      </c>
      <c r="C24" s="138"/>
      <c r="D24" s="144">
        <v>480000</v>
      </c>
      <c r="E24" s="126">
        <v>1000000</v>
      </c>
      <c r="F24" s="127">
        <v>600000</v>
      </c>
      <c r="G24" s="128">
        <v>450000</v>
      </c>
      <c r="H24" s="129">
        <v>400000</v>
      </c>
      <c r="I24" s="146">
        <f t="shared" si="4"/>
        <v>2930000</v>
      </c>
      <c r="J24" s="22" t="s">
        <v>16</v>
      </c>
      <c r="K24" s="15" t="s">
        <v>27</v>
      </c>
      <c r="L24" s="15" t="s">
        <v>28</v>
      </c>
      <c r="M24" s="130" t="s">
        <v>236</v>
      </c>
      <c r="N24" s="130" t="s">
        <v>236</v>
      </c>
      <c r="O24" s="130" t="s">
        <v>236</v>
      </c>
      <c r="P24" s="60" t="s">
        <v>145</v>
      </c>
    </row>
    <row r="25" spans="1:16" ht="41.45" customHeight="1" x14ac:dyDescent="0.25">
      <c r="A25" s="63">
        <v>15</v>
      </c>
      <c r="B25" s="200" t="s">
        <v>43</v>
      </c>
      <c r="C25" s="147"/>
      <c r="D25" s="148">
        <v>6000000</v>
      </c>
      <c r="E25" s="126">
        <v>6000000</v>
      </c>
      <c r="F25" s="127">
        <v>6000000</v>
      </c>
      <c r="G25" s="128">
        <v>6000000</v>
      </c>
      <c r="H25" s="129">
        <v>6000000</v>
      </c>
      <c r="I25" s="146">
        <f t="shared" si="4"/>
        <v>30000000</v>
      </c>
      <c r="J25" s="22" t="s">
        <v>15</v>
      </c>
      <c r="K25" s="15" t="s">
        <v>27</v>
      </c>
      <c r="L25" s="15" t="s">
        <v>28</v>
      </c>
      <c r="M25" s="130" t="s">
        <v>236</v>
      </c>
      <c r="N25" s="130" t="s">
        <v>236</v>
      </c>
      <c r="O25" s="130" t="s">
        <v>236</v>
      </c>
      <c r="P25" s="60" t="s">
        <v>145</v>
      </c>
    </row>
    <row r="26" spans="1:16" ht="39" customHeight="1" x14ac:dyDescent="0.25">
      <c r="A26" s="63">
        <v>16</v>
      </c>
      <c r="B26" s="123" t="s">
        <v>135</v>
      </c>
      <c r="C26" s="23"/>
      <c r="D26" s="126">
        <v>250000</v>
      </c>
      <c r="E26" s="126">
        <v>250000</v>
      </c>
      <c r="F26" s="126">
        <v>250000</v>
      </c>
      <c r="G26" s="126">
        <v>250000</v>
      </c>
      <c r="H26" s="126">
        <v>250000</v>
      </c>
      <c r="I26" s="146">
        <f t="shared" si="4"/>
        <v>1250000</v>
      </c>
      <c r="J26" s="22" t="s">
        <v>8</v>
      </c>
      <c r="K26" s="15" t="s">
        <v>27</v>
      </c>
      <c r="L26" s="15" t="s">
        <v>28</v>
      </c>
      <c r="M26" s="130" t="s">
        <v>236</v>
      </c>
      <c r="N26" s="130" t="s">
        <v>236</v>
      </c>
      <c r="O26" s="130" t="s">
        <v>236</v>
      </c>
      <c r="P26" s="60" t="s">
        <v>145</v>
      </c>
    </row>
    <row r="27" spans="1:16" ht="21" customHeight="1" x14ac:dyDescent="0.25">
      <c r="A27" s="63"/>
      <c r="B27" s="201" t="s">
        <v>45</v>
      </c>
      <c r="C27" s="149">
        <f>SUM(C18:C26)</f>
        <v>0</v>
      </c>
      <c r="D27" s="149">
        <f>SUM(D18:D26)</f>
        <v>56589342</v>
      </c>
      <c r="E27" s="149">
        <f t="shared" ref="E27:H27" si="5">SUM(E18:E26)</f>
        <v>89999673</v>
      </c>
      <c r="F27" s="149">
        <f t="shared" si="5"/>
        <v>62511237</v>
      </c>
      <c r="G27" s="149">
        <f t="shared" si="5"/>
        <v>35517062</v>
      </c>
      <c r="H27" s="149">
        <f t="shared" si="5"/>
        <v>61698285</v>
      </c>
      <c r="I27" s="149">
        <f>SUM(I18:I26)</f>
        <v>306315599</v>
      </c>
      <c r="J27" s="22"/>
      <c r="K27" s="15"/>
      <c r="L27" s="15"/>
      <c r="M27" s="130"/>
      <c r="N27" s="130"/>
      <c r="O27" s="130"/>
      <c r="P27" s="60"/>
    </row>
    <row r="28" spans="1:16" ht="21" customHeight="1" x14ac:dyDescent="0.25">
      <c r="A28" s="63"/>
      <c r="B28" s="201" t="s">
        <v>36</v>
      </c>
      <c r="C28" s="143"/>
      <c r="D28" s="19"/>
      <c r="E28" s="136"/>
      <c r="F28" s="136"/>
      <c r="G28" s="129"/>
      <c r="H28" s="136"/>
      <c r="I28" s="129">
        <f t="shared" ref="I28:I42" si="6">SUM(D28:H28)</f>
        <v>0</v>
      </c>
      <c r="J28" s="22"/>
      <c r="K28" s="15"/>
      <c r="L28" s="15"/>
      <c r="M28" s="130"/>
      <c r="N28" s="130"/>
      <c r="O28" s="130"/>
      <c r="P28" s="60"/>
    </row>
    <row r="29" spans="1:16" ht="38.25" x14ac:dyDescent="0.25">
      <c r="A29" s="63">
        <v>17</v>
      </c>
      <c r="B29" s="192" t="s">
        <v>167</v>
      </c>
      <c r="C29" s="150">
        <v>0</v>
      </c>
      <c r="D29" s="144">
        <v>1200000</v>
      </c>
      <c r="E29" s="126">
        <v>2200000</v>
      </c>
      <c r="F29" s="129">
        <v>1200000</v>
      </c>
      <c r="G29" s="128">
        <v>1000000</v>
      </c>
      <c r="H29" s="129">
        <v>960000</v>
      </c>
      <c r="I29" s="129">
        <f>SUM(C29:H29)</f>
        <v>6560000</v>
      </c>
      <c r="J29" s="22" t="s">
        <v>8</v>
      </c>
      <c r="K29" s="15" t="s">
        <v>27</v>
      </c>
      <c r="L29" s="15" t="s">
        <v>28</v>
      </c>
      <c r="M29" s="130" t="s">
        <v>236</v>
      </c>
      <c r="N29" s="130" t="s">
        <v>236</v>
      </c>
      <c r="O29" s="130" t="s">
        <v>236</v>
      </c>
      <c r="P29" s="60" t="s">
        <v>145</v>
      </c>
    </row>
    <row r="30" spans="1:16" s="10" customFormat="1" ht="29.45" customHeight="1" x14ac:dyDescent="0.25">
      <c r="A30" s="64">
        <v>18</v>
      </c>
      <c r="B30" s="200" t="s">
        <v>37</v>
      </c>
      <c r="C30" s="129">
        <v>1080000</v>
      </c>
      <c r="D30" s="148">
        <v>600000</v>
      </c>
      <c r="E30" s="126">
        <v>700000</v>
      </c>
      <c r="F30" s="127">
        <v>450000</v>
      </c>
      <c r="G30" s="128">
        <v>257600</v>
      </c>
      <c r="H30" s="129">
        <v>300000</v>
      </c>
      <c r="I30" s="129">
        <f>SUM(C30:H30)</f>
        <v>3387600</v>
      </c>
      <c r="J30" s="22" t="s">
        <v>16</v>
      </c>
      <c r="K30" s="22" t="s">
        <v>27</v>
      </c>
      <c r="L30" s="22" t="s">
        <v>28</v>
      </c>
      <c r="M30" s="130" t="s">
        <v>236</v>
      </c>
      <c r="N30" s="130" t="s">
        <v>236</v>
      </c>
      <c r="O30" s="130" t="s">
        <v>236</v>
      </c>
      <c r="P30" s="60" t="s">
        <v>145</v>
      </c>
    </row>
    <row r="31" spans="1:16" ht="23.45" customHeight="1" x14ac:dyDescent="0.25">
      <c r="A31" s="63"/>
      <c r="B31" s="197" t="s">
        <v>46</v>
      </c>
      <c r="C31" s="151">
        <f>SUM(C29:C30)</f>
        <v>1080000</v>
      </c>
      <c r="D31" s="151">
        <f>SUM(D29:D30)</f>
        <v>1800000</v>
      </c>
      <c r="E31" s="152">
        <f>SUM(E29:E30)</f>
        <v>2900000</v>
      </c>
      <c r="F31" s="152">
        <f t="shared" ref="F31:H31" si="7">SUM(F29:F30)</f>
        <v>1650000</v>
      </c>
      <c r="G31" s="152">
        <f t="shared" si="7"/>
        <v>1257600</v>
      </c>
      <c r="H31" s="152">
        <f t="shared" si="7"/>
        <v>1260000</v>
      </c>
      <c r="I31" s="142">
        <f>SUM(C31:H31)</f>
        <v>9947600</v>
      </c>
      <c r="J31" s="22"/>
      <c r="K31" s="15"/>
      <c r="L31" s="15"/>
      <c r="M31" s="130"/>
      <c r="N31" s="130"/>
      <c r="O31" s="130"/>
      <c r="P31" s="60"/>
    </row>
    <row r="32" spans="1:16" ht="36.6" customHeight="1" x14ac:dyDescent="0.25">
      <c r="A32" s="63"/>
      <c r="B32" s="194" t="s">
        <v>137</v>
      </c>
      <c r="C32" s="134" t="s">
        <v>237</v>
      </c>
      <c r="D32" s="19"/>
      <c r="E32" s="136"/>
      <c r="F32" s="136"/>
      <c r="G32" s="136"/>
      <c r="H32" s="129"/>
      <c r="I32" s="129"/>
      <c r="J32" s="22"/>
      <c r="K32" s="15"/>
      <c r="L32" s="15"/>
      <c r="M32" s="130"/>
      <c r="N32" s="130"/>
      <c r="O32" s="130"/>
      <c r="P32" s="60"/>
    </row>
    <row r="33" spans="1:16" ht="38.25" x14ac:dyDescent="0.25">
      <c r="A33" s="63">
        <v>19</v>
      </c>
      <c r="B33" s="191" t="s">
        <v>38</v>
      </c>
      <c r="C33" s="150">
        <v>0</v>
      </c>
      <c r="D33" s="148">
        <v>50000000</v>
      </c>
      <c r="E33" s="126">
        <v>48716945</v>
      </c>
      <c r="F33" s="127">
        <v>50014988</v>
      </c>
      <c r="G33" s="128">
        <v>25114240</v>
      </c>
      <c r="H33" s="129">
        <v>28133750</v>
      </c>
      <c r="I33" s="129">
        <f>SUM(C33:H33)</f>
        <v>201979923</v>
      </c>
      <c r="J33" s="22" t="s">
        <v>8</v>
      </c>
      <c r="K33" s="15" t="s">
        <v>25</v>
      </c>
      <c r="L33" s="15" t="s">
        <v>28</v>
      </c>
      <c r="M33" s="130" t="s">
        <v>236</v>
      </c>
      <c r="N33" s="130" t="s">
        <v>236</v>
      </c>
      <c r="O33" s="130" t="s">
        <v>236</v>
      </c>
      <c r="P33" s="60" t="s">
        <v>145</v>
      </c>
    </row>
    <row r="34" spans="1:16" ht="46.15" customHeight="1" x14ac:dyDescent="0.25">
      <c r="A34" s="63">
        <v>20</v>
      </c>
      <c r="B34" s="192" t="s">
        <v>168</v>
      </c>
      <c r="C34" s="153">
        <v>0</v>
      </c>
      <c r="D34" s="154">
        <v>0</v>
      </c>
      <c r="E34" s="129">
        <v>28500000</v>
      </c>
      <c r="F34" s="129">
        <v>0</v>
      </c>
      <c r="G34" s="129">
        <v>0</v>
      </c>
      <c r="H34" s="129">
        <v>0</v>
      </c>
      <c r="I34" s="129">
        <f t="shared" ref="I34:I35" si="8">SUM(C34:H34)</f>
        <v>28500000</v>
      </c>
      <c r="J34" s="22" t="s">
        <v>8</v>
      </c>
      <c r="K34" s="15" t="s">
        <v>25</v>
      </c>
      <c r="L34" s="15" t="s">
        <v>28</v>
      </c>
      <c r="M34" s="130" t="s">
        <v>236</v>
      </c>
      <c r="N34" s="130" t="s">
        <v>236</v>
      </c>
      <c r="O34" s="130" t="s">
        <v>236</v>
      </c>
      <c r="P34" s="60" t="s">
        <v>145</v>
      </c>
    </row>
    <row r="35" spans="1:16" ht="38.25" x14ac:dyDescent="0.25">
      <c r="A35" s="63">
        <v>21</v>
      </c>
      <c r="B35" s="191" t="s">
        <v>169</v>
      </c>
      <c r="C35" s="155">
        <v>0</v>
      </c>
      <c r="D35" s="156">
        <v>27200000</v>
      </c>
      <c r="E35" s="156">
        <v>27200000</v>
      </c>
      <c r="F35" s="156">
        <v>27200000</v>
      </c>
      <c r="G35" s="156">
        <v>27200000</v>
      </c>
      <c r="H35" s="156">
        <v>27200000</v>
      </c>
      <c r="I35" s="129">
        <f t="shared" si="8"/>
        <v>136000000</v>
      </c>
      <c r="J35" s="22" t="s">
        <v>8</v>
      </c>
      <c r="K35" s="15" t="s">
        <v>25</v>
      </c>
      <c r="L35" s="15" t="s">
        <v>28</v>
      </c>
      <c r="M35" s="130" t="s">
        <v>236</v>
      </c>
      <c r="N35" s="130" t="s">
        <v>236</v>
      </c>
      <c r="O35" s="130" t="s">
        <v>236</v>
      </c>
      <c r="P35" s="60" t="s">
        <v>145</v>
      </c>
    </row>
    <row r="36" spans="1:16" ht="39" customHeight="1" x14ac:dyDescent="0.25">
      <c r="A36" s="63"/>
      <c r="B36" s="194" t="s">
        <v>138</v>
      </c>
      <c r="C36" s="141">
        <f t="shared" ref="C36:H36" si="9">SUM(C33:C35)</f>
        <v>0</v>
      </c>
      <c r="D36" s="141">
        <f t="shared" si="9"/>
        <v>77200000</v>
      </c>
      <c r="E36" s="141">
        <f t="shared" si="9"/>
        <v>104416945</v>
      </c>
      <c r="F36" s="141">
        <f t="shared" si="9"/>
        <v>77214988</v>
      </c>
      <c r="G36" s="141">
        <f t="shared" si="9"/>
        <v>52314240</v>
      </c>
      <c r="H36" s="141">
        <f t="shared" si="9"/>
        <v>55333750</v>
      </c>
      <c r="I36" s="142">
        <f>SUM(C36:H36)</f>
        <v>366479923</v>
      </c>
      <c r="J36" s="22"/>
      <c r="K36" s="15"/>
      <c r="L36" s="15"/>
      <c r="M36" s="130"/>
      <c r="N36" s="130"/>
      <c r="O36" s="130"/>
      <c r="P36" s="60"/>
    </row>
    <row r="37" spans="1:16" ht="22.9" customHeight="1" x14ac:dyDescent="0.25">
      <c r="A37" s="63"/>
      <c r="B37" s="194" t="s">
        <v>39</v>
      </c>
      <c r="C37" s="143"/>
      <c r="D37" s="19"/>
      <c r="E37" s="136"/>
      <c r="F37" s="136"/>
      <c r="G37" s="136"/>
      <c r="H37" s="129"/>
      <c r="I37" s="129">
        <f t="shared" si="6"/>
        <v>0</v>
      </c>
      <c r="J37" s="22"/>
      <c r="K37" s="15"/>
      <c r="L37" s="15"/>
      <c r="M37" s="130"/>
      <c r="N37" s="130"/>
      <c r="O37" s="130"/>
      <c r="P37" s="60"/>
    </row>
    <row r="38" spans="1:16" ht="46.9" customHeight="1" x14ac:dyDescent="0.25">
      <c r="A38" s="63">
        <v>22</v>
      </c>
      <c r="B38" s="191" t="s">
        <v>170</v>
      </c>
      <c r="C38" s="157">
        <v>0</v>
      </c>
      <c r="D38" s="139">
        <v>3000000</v>
      </c>
      <c r="E38" s="126">
        <v>2000000</v>
      </c>
      <c r="F38" s="129">
        <v>3000000</v>
      </c>
      <c r="G38" s="128">
        <v>4496000</v>
      </c>
      <c r="H38" s="129">
        <v>600000</v>
      </c>
      <c r="I38" s="129">
        <f>SUM(C38:H38)</f>
        <v>13096000</v>
      </c>
      <c r="J38" s="22" t="s">
        <v>8</v>
      </c>
      <c r="K38" s="15" t="s">
        <v>25</v>
      </c>
      <c r="L38" s="15" t="s">
        <v>28</v>
      </c>
      <c r="M38" s="130" t="s">
        <v>236</v>
      </c>
      <c r="N38" s="130" t="s">
        <v>236</v>
      </c>
      <c r="O38" s="130" t="s">
        <v>236</v>
      </c>
      <c r="P38" s="60" t="s">
        <v>145</v>
      </c>
    </row>
    <row r="39" spans="1:16" ht="31.5" x14ac:dyDescent="0.25">
      <c r="A39" s="63">
        <v>23</v>
      </c>
      <c r="B39" s="191" t="s">
        <v>136</v>
      </c>
      <c r="C39" s="157">
        <v>0</v>
      </c>
      <c r="D39" s="139">
        <v>6200000</v>
      </c>
      <c r="E39" s="139">
        <v>6200000</v>
      </c>
      <c r="F39" s="139">
        <v>6200000</v>
      </c>
      <c r="G39" s="139">
        <v>6200000</v>
      </c>
      <c r="H39" s="139">
        <v>6200000</v>
      </c>
      <c r="I39" s="129">
        <f t="shared" ref="I39:I40" si="10">SUM(C39:H39)</f>
        <v>31000000</v>
      </c>
      <c r="J39" s="22" t="s">
        <v>8</v>
      </c>
      <c r="K39" s="15" t="s">
        <v>25</v>
      </c>
      <c r="L39" s="15"/>
      <c r="M39" s="130"/>
      <c r="N39" s="130"/>
      <c r="O39" s="130"/>
      <c r="P39" s="60"/>
    </row>
    <row r="40" spans="1:16" ht="44.45" customHeight="1" x14ac:dyDescent="0.25">
      <c r="A40" s="63">
        <v>24</v>
      </c>
      <c r="B40" s="200" t="s">
        <v>151</v>
      </c>
      <c r="C40" s="128">
        <v>200000</v>
      </c>
      <c r="D40" s="148">
        <v>4800000</v>
      </c>
      <c r="E40" s="126">
        <v>5000000</v>
      </c>
      <c r="F40" s="129">
        <v>7000000</v>
      </c>
      <c r="G40" s="128">
        <v>4289750</v>
      </c>
      <c r="H40" s="129">
        <v>2000000</v>
      </c>
      <c r="I40" s="129">
        <f t="shared" si="10"/>
        <v>23289750</v>
      </c>
      <c r="J40" s="22" t="s">
        <v>16</v>
      </c>
      <c r="K40" s="15" t="s">
        <v>27</v>
      </c>
      <c r="L40" s="15" t="s">
        <v>28</v>
      </c>
      <c r="M40" s="130" t="s">
        <v>236</v>
      </c>
      <c r="N40" s="130" t="s">
        <v>236</v>
      </c>
      <c r="O40" s="130" t="s">
        <v>236</v>
      </c>
      <c r="P40" s="60" t="s">
        <v>145</v>
      </c>
    </row>
    <row r="41" spans="1:16" ht="36" customHeight="1" x14ac:dyDescent="0.25">
      <c r="A41" s="63"/>
      <c r="B41" s="194" t="s">
        <v>47</v>
      </c>
      <c r="C41" s="158">
        <f>SUM(C38:C40)</f>
        <v>200000</v>
      </c>
      <c r="D41" s="158">
        <f>SUM(D38:D40)</f>
        <v>14000000</v>
      </c>
      <c r="E41" s="158">
        <f t="shared" ref="E41:H41" si="11">SUM(E38:E40)</f>
        <v>13200000</v>
      </c>
      <c r="F41" s="158">
        <f t="shared" si="11"/>
        <v>16200000</v>
      </c>
      <c r="G41" s="158">
        <f t="shared" si="11"/>
        <v>14985750</v>
      </c>
      <c r="H41" s="158">
        <f t="shared" si="11"/>
        <v>8800000</v>
      </c>
      <c r="I41" s="142">
        <f>SUM(C41:H41)</f>
        <v>67385750</v>
      </c>
      <c r="J41" s="22"/>
      <c r="K41" s="15"/>
      <c r="L41" s="15"/>
      <c r="M41" s="130"/>
      <c r="N41" s="130"/>
      <c r="O41" s="130"/>
      <c r="P41" s="60"/>
    </row>
    <row r="42" spans="1:16" ht="21" customHeight="1" x14ac:dyDescent="0.25">
      <c r="A42" s="63"/>
      <c r="B42" s="197" t="s">
        <v>40</v>
      </c>
      <c r="C42" s="143"/>
      <c r="D42" s="19"/>
      <c r="E42" s="136"/>
      <c r="F42" s="136"/>
      <c r="G42" s="136"/>
      <c r="H42" s="129"/>
      <c r="I42" s="129">
        <f t="shared" si="6"/>
        <v>0</v>
      </c>
      <c r="J42" s="22"/>
      <c r="K42" s="15"/>
      <c r="L42" s="15"/>
      <c r="M42" s="130"/>
      <c r="N42" s="130"/>
      <c r="O42" s="130"/>
      <c r="P42" s="60"/>
    </row>
    <row r="43" spans="1:16" ht="36" customHeight="1" x14ac:dyDescent="0.25">
      <c r="A43" s="189">
        <v>25</v>
      </c>
      <c r="B43" s="192" t="s">
        <v>150</v>
      </c>
      <c r="C43" s="136">
        <v>400000</v>
      </c>
      <c r="D43" s="19">
        <v>0</v>
      </c>
      <c r="E43" s="136">
        <v>0</v>
      </c>
      <c r="F43" s="136">
        <v>0</v>
      </c>
      <c r="G43" s="136">
        <v>0</v>
      </c>
      <c r="H43" s="129">
        <v>0</v>
      </c>
      <c r="I43" s="129">
        <f>SUM(C43:H43)</f>
        <v>400000</v>
      </c>
      <c r="J43" s="22"/>
      <c r="K43" s="15"/>
      <c r="L43" s="15"/>
      <c r="M43" s="130"/>
      <c r="N43" s="130"/>
      <c r="O43" s="130"/>
      <c r="P43" s="190"/>
    </row>
    <row r="44" spans="1:16" ht="34.9" customHeight="1" x14ac:dyDescent="0.25">
      <c r="A44" s="189">
        <v>26</v>
      </c>
      <c r="B44" s="192" t="s">
        <v>148</v>
      </c>
      <c r="C44" s="156">
        <f>720000+500000+250000+450000</f>
        <v>1920000</v>
      </c>
      <c r="D44" s="19">
        <v>0</v>
      </c>
      <c r="E44" s="136">
        <v>0</v>
      </c>
      <c r="F44" s="136">
        <v>0</v>
      </c>
      <c r="G44" s="136">
        <v>0</v>
      </c>
      <c r="H44" s="129">
        <v>0</v>
      </c>
      <c r="I44" s="129">
        <f>SUM(C44:H44)</f>
        <v>1920000</v>
      </c>
      <c r="J44" s="22"/>
      <c r="K44" s="15"/>
      <c r="L44" s="15"/>
      <c r="M44" s="130"/>
      <c r="N44" s="130"/>
      <c r="O44" s="130"/>
      <c r="P44" s="190"/>
    </row>
    <row r="45" spans="1:16" ht="38.25" x14ac:dyDescent="0.25">
      <c r="A45" s="7">
        <v>27</v>
      </c>
      <c r="B45" s="191" t="s">
        <v>139</v>
      </c>
      <c r="C45" s="150">
        <v>0</v>
      </c>
      <c r="D45" s="144">
        <v>500000</v>
      </c>
      <c r="E45" s="144">
        <v>500000</v>
      </c>
      <c r="F45" s="144">
        <v>500000</v>
      </c>
      <c r="G45" s="144">
        <v>500000</v>
      </c>
      <c r="H45" s="144">
        <v>500000</v>
      </c>
      <c r="I45" s="129">
        <f>SUM(C45:H45)</f>
        <v>2500000</v>
      </c>
      <c r="J45" s="22" t="s">
        <v>8</v>
      </c>
      <c r="K45" s="15" t="s">
        <v>25</v>
      </c>
      <c r="L45" s="15" t="s">
        <v>28</v>
      </c>
      <c r="M45" s="130" t="s">
        <v>236</v>
      </c>
      <c r="N45" s="130" t="s">
        <v>236</v>
      </c>
      <c r="O45" s="130" t="s">
        <v>236</v>
      </c>
      <c r="P45" s="58" t="s">
        <v>145</v>
      </c>
    </row>
    <row r="46" spans="1:16" ht="38.25" x14ac:dyDescent="0.25">
      <c r="A46" s="7">
        <v>28</v>
      </c>
      <c r="B46" s="192" t="s">
        <v>41</v>
      </c>
      <c r="C46" s="150">
        <v>0</v>
      </c>
      <c r="D46" s="139">
        <v>500000</v>
      </c>
      <c r="E46" s="126">
        <v>500000</v>
      </c>
      <c r="F46" s="127">
        <v>500000</v>
      </c>
      <c r="G46" s="127">
        <v>300000</v>
      </c>
      <c r="H46" s="127">
        <v>300000</v>
      </c>
      <c r="I46" s="129">
        <f t="shared" ref="I46:I53" si="12">SUM(C46:H46)</f>
        <v>2100000</v>
      </c>
      <c r="J46" s="22" t="s">
        <v>16</v>
      </c>
      <c r="K46" s="15" t="s">
        <v>27</v>
      </c>
      <c r="L46" s="15" t="s">
        <v>28</v>
      </c>
      <c r="M46" s="130" t="s">
        <v>236</v>
      </c>
      <c r="N46" s="130" t="s">
        <v>236</v>
      </c>
      <c r="O46" s="130" t="s">
        <v>236</v>
      </c>
      <c r="P46" s="58" t="s">
        <v>145</v>
      </c>
    </row>
    <row r="47" spans="1:16" ht="51" customHeight="1" x14ac:dyDescent="0.25">
      <c r="A47" s="7">
        <v>29</v>
      </c>
      <c r="B47" s="192" t="s">
        <v>171</v>
      </c>
      <c r="C47" s="150">
        <v>0</v>
      </c>
      <c r="D47" s="125">
        <v>1300000</v>
      </c>
      <c r="E47" s="126">
        <v>500000</v>
      </c>
      <c r="F47" s="127">
        <v>1300000</v>
      </c>
      <c r="G47" s="128">
        <v>500000</v>
      </c>
      <c r="H47" s="129">
        <v>1300000</v>
      </c>
      <c r="I47" s="129">
        <f t="shared" si="12"/>
        <v>4900000</v>
      </c>
      <c r="J47" s="22" t="s">
        <v>16</v>
      </c>
      <c r="K47" s="15" t="s">
        <v>27</v>
      </c>
      <c r="L47" s="15" t="s">
        <v>28</v>
      </c>
      <c r="M47" s="130" t="s">
        <v>236</v>
      </c>
      <c r="N47" s="130" t="s">
        <v>236</v>
      </c>
      <c r="O47" s="130" t="s">
        <v>236</v>
      </c>
      <c r="P47" s="58" t="s">
        <v>145</v>
      </c>
    </row>
    <row r="48" spans="1:16" ht="36.6" customHeight="1" x14ac:dyDescent="0.25">
      <c r="A48" s="7">
        <v>30</v>
      </c>
      <c r="B48" s="193" t="s">
        <v>23</v>
      </c>
      <c r="C48" s="150">
        <v>0</v>
      </c>
      <c r="D48" s="144">
        <v>200000</v>
      </c>
      <c r="E48" s="144">
        <v>200000</v>
      </c>
      <c r="F48" s="144">
        <v>200000</v>
      </c>
      <c r="G48" s="144">
        <v>200000</v>
      </c>
      <c r="H48" s="144">
        <v>200000</v>
      </c>
      <c r="I48" s="129">
        <f t="shared" si="12"/>
        <v>1000000</v>
      </c>
      <c r="J48" s="22" t="s">
        <v>8</v>
      </c>
      <c r="K48" s="15" t="s">
        <v>29</v>
      </c>
      <c r="L48" s="15" t="s">
        <v>28</v>
      </c>
      <c r="M48" s="130" t="s">
        <v>236</v>
      </c>
      <c r="N48" s="130" t="s">
        <v>236</v>
      </c>
      <c r="O48" s="130" t="s">
        <v>236</v>
      </c>
      <c r="P48" s="58" t="s">
        <v>145</v>
      </c>
    </row>
    <row r="49" spans="1:16" ht="30.6" customHeight="1" x14ac:dyDescent="0.25">
      <c r="A49" s="7">
        <v>31</v>
      </c>
      <c r="B49" s="193" t="s">
        <v>42</v>
      </c>
      <c r="C49" s="150">
        <v>0</v>
      </c>
      <c r="D49" s="144">
        <v>100000</v>
      </c>
      <c r="E49" s="144">
        <v>100000</v>
      </c>
      <c r="F49" s="144">
        <v>100000</v>
      </c>
      <c r="G49" s="144">
        <v>100000</v>
      </c>
      <c r="H49" s="144">
        <v>100000</v>
      </c>
      <c r="I49" s="129">
        <f t="shared" si="12"/>
        <v>500000</v>
      </c>
      <c r="J49" s="22" t="s">
        <v>16</v>
      </c>
      <c r="K49" s="15" t="s">
        <v>27</v>
      </c>
      <c r="L49" s="15" t="s">
        <v>28</v>
      </c>
      <c r="M49" s="130" t="s">
        <v>236</v>
      </c>
      <c r="N49" s="130" t="s">
        <v>236</v>
      </c>
      <c r="O49" s="130" t="s">
        <v>236</v>
      </c>
      <c r="P49" s="58" t="s">
        <v>145</v>
      </c>
    </row>
    <row r="50" spans="1:16" ht="27" customHeight="1" x14ac:dyDescent="0.25">
      <c r="A50" s="7">
        <v>32</v>
      </c>
      <c r="B50" s="193" t="s">
        <v>172</v>
      </c>
      <c r="C50" s="150">
        <v>0</v>
      </c>
      <c r="D50" s="139">
        <v>500000</v>
      </c>
      <c r="E50" s="126">
        <v>500000</v>
      </c>
      <c r="F50" s="126">
        <v>500000</v>
      </c>
      <c r="G50" s="126">
        <v>500000</v>
      </c>
      <c r="H50" s="126">
        <v>500000</v>
      </c>
      <c r="I50" s="129">
        <f t="shared" si="12"/>
        <v>2500000</v>
      </c>
      <c r="J50" s="22" t="s">
        <v>16</v>
      </c>
      <c r="K50" s="15" t="s">
        <v>27</v>
      </c>
      <c r="L50" s="15" t="s">
        <v>28</v>
      </c>
      <c r="M50" s="130" t="s">
        <v>236</v>
      </c>
      <c r="N50" s="130" t="s">
        <v>236</v>
      </c>
      <c r="O50" s="130" t="s">
        <v>236</v>
      </c>
      <c r="P50" s="58" t="s">
        <v>145</v>
      </c>
    </row>
    <row r="51" spans="1:16" ht="42.6" customHeight="1" x14ac:dyDescent="0.25">
      <c r="A51" s="7">
        <v>33</v>
      </c>
      <c r="B51" s="65" t="s">
        <v>173</v>
      </c>
      <c r="C51" s="150">
        <v>0</v>
      </c>
      <c r="D51" s="125">
        <f>(500*40000)</f>
        <v>20000000</v>
      </c>
      <c r="E51" s="125">
        <f t="shared" ref="E51:H51" si="13">(500*40000)</f>
        <v>20000000</v>
      </c>
      <c r="F51" s="125">
        <f t="shared" si="13"/>
        <v>20000000</v>
      </c>
      <c r="G51" s="125">
        <f t="shared" si="13"/>
        <v>20000000</v>
      </c>
      <c r="H51" s="125">
        <f t="shared" si="13"/>
        <v>20000000</v>
      </c>
      <c r="I51" s="129">
        <f t="shared" si="12"/>
        <v>100000000</v>
      </c>
      <c r="J51" s="22" t="s">
        <v>16</v>
      </c>
      <c r="K51" s="15" t="s">
        <v>27</v>
      </c>
      <c r="L51" s="15" t="s">
        <v>28</v>
      </c>
      <c r="M51" s="130" t="s">
        <v>236</v>
      </c>
      <c r="N51" s="130" t="s">
        <v>236</v>
      </c>
      <c r="O51" s="130" t="s">
        <v>236</v>
      </c>
      <c r="P51" s="58" t="s">
        <v>145</v>
      </c>
    </row>
    <row r="52" spans="1:16" ht="42" customHeight="1" x14ac:dyDescent="0.25">
      <c r="A52" s="7">
        <v>34</v>
      </c>
      <c r="B52" s="65" t="s">
        <v>142</v>
      </c>
      <c r="C52" s="150">
        <v>0</v>
      </c>
      <c r="D52" s="125">
        <v>500000</v>
      </c>
      <c r="E52" s="125">
        <v>500000</v>
      </c>
      <c r="F52" s="125">
        <v>500000</v>
      </c>
      <c r="G52" s="125">
        <v>500000</v>
      </c>
      <c r="H52" s="125">
        <v>500000</v>
      </c>
      <c r="I52" s="129">
        <f t="shared" si="12"/>
        <v>2500000</v>
      </c>
      <c r="J52" s="22" t="s">
        <v>15</v>
      </c>
      <c r="K52" s="15" t="s">
        <v>27</v>
      </c>
      <c r="L52" s="15" t="s">
        <v>28</v>
      </c>
      <c r="M52" s="130" t="s">
        <v>236</v>
      </c>
      <c r="N52" s="130" t="s">
        <v>236</v>
      </c>
      <c r="O52" s="130" t="s">
        <v>236</v>
      </c>
      <c r="P52" s="58" t="s">
        <v>145</v>
      </c>
    </row>
    <row r="53" spans="1:16" ht="40.15" customHeight="1" x14ac:dyDescent="0.25">
      <c r="A53" s="7">
        <v>34</v>
      </c>
      <c r="B53" s="123" t="s">
        <v>90</v>
      </c>
      <c r="C53" s="150">
        <v>0</v>
      </c>
      <c r="D53" s="125">
        <f>(120000*100)</f>
        <v>12000000</v>
      </c>
      <c r="E53" s="126">
        <f>(120000*200)</f>
        <v>24000000</v>
      </c>
      <c r="F53" s="127">
        <f>(120000*100)</f>
        <v>12000000</v>
      </c>
      <c r="G53" s="128">
        <f>(120000*50)</f>
        <v>6000000</v>
      </c>
      <c r="H53" s="129">
        <f>(120000*50)</f>
        <v>6000000</v>
      </c>
      <c r="I53" s="129">
        <f t="shared" si="12"/>
        <v>60000000</v>
      </c>
      <c r="J53" s="22" t="s">
        <v>16</v>
      </c>
      <c r="K53" s="15" t="s">
        <v>44</v>
      </c>
      <c r="L53" s="15" t="s">
        <v>28</v>
      </c>
      <c r="M53" s="130" t="s">
        <v>236</v>
      </c>
      <c r="N53" s="130" t="s">
        <v>236</v>
      </c>
      <c r="O53" s="130" t="s">
        <v>236</v>
      </c>
      <c r="P53" s="58" t="s">
        <v>145</v>
      </c>
    </row>
    <row r="54" spans="1:16" ht="28.9" customHeight="1" x14ac:dyDescent="0.25">
      <c r="A54" s="18"/>
      <c r="B54" s="198" t="s">
        <v>48</v>
      </c>
      <c r="C54" s="42">
        <f>SUM(C43:C53)</f>
        <v>2320000</v>
      </c>
      <c r="D54" s="42">
        <f>SUM(D45:D53)</f>
        <v>35600000</v>
      </c>
      <c r="E54" s="42">
        <f t="shared" ref="E54:H54" si="14">SUM(E45:E53)</f>
        <v>46800000</v>
      </c>
      <c r="F54" s="42">
        <f t="shared" si="14"/>
        <v>35600000</v>
      </c>
      <c r="G54" s="42">
        <f t="shared" si="14"/>
        <v>28600000</v>
      </c>
      <c r="H54" s="42">
        <f t="shared" si="14"/>
        <v>29400000</v>
      </c>
      <c r="I54" s="47">
        <f>SUM(C54:H54)</f>
        <v>178320000</v>
      </c>
      <c r="J54" s="48"/>
      <c r="K54" s="15"/>
      <c r="L54" s="15"/>
      <c r="M54" s="41"/>
      <c r="N54" s="9"/>
      <c r="O54" s="9"/>
      <c r="P54" s="30"/>
    </row>
    <row r="55" spans="1:16" ht="25.15" customHeight="1" x14ac:dyDescent="0.25">
      <c r="A55" s="30"/>
      <c r="B55" s="199" t="s">
        <v>26</v>
      </c>
      <c r="C55" s="229">
        <f t="shared" ref="C55:H55" si="15">C11+C16+C27+C31+C36+C41+C54</f>
        <v>3600000</v>
      </c>
      <c r="D55" s="229">
        <f t="shared" si="15"/>
        <v>254189342</v>
      </c>
      <c r="E55" s="229">
        <f t="shared" si="15"/>
        <v>305516618</v>
      </c>
      <c r="F55" s="229">
        <f t="shared" si="15"/>
        <v>252826225</v>
      </c>
      <c r="G55" s="229">
        <f t="shared" si="15"/>
        <v>187674652</v>
      </c>
      <c r="H55" s="229">
        <f t="shared" si="15"/>
        <v>189242035</v>
      </c>
      <c r="I55" s="229">
        <f>I11+I16+I27+I31+I36+I41+I54</f>
        <v>1193048872</v>
      </c>
      <c r="J55" s="49"/>
      <c r="K55" s="46"/>
      <c r="L55" s="46"/>
      <c r="M55" s="41"/>
      <c r="N55" s="24"/>
      <c r="O55" s="24"/>
      <c r="P55" s="30"/>
    </row>
  </sheetData>
  <mergeCells count="2">
    <mergeCell ref="A1:O1"/>
    <mergeCell ref="C3:I3"/>
  </mergeCells>
  <pageMargins left="0.95" right="0.45" top="0.5" bottom="0.5" header="0.3" footer="0.3"/>
  <pageSetup paperSize="258" scale="55" orientation="landscape" horizontalDpi="0" verticalDpi="0" r:id="rId1"/>
  <rowBreaks count="1" manualBreakCount="1">
    <brk id="2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view="pageBreakPreview" topLeftCell="A8" zoomScaleNormal="91" zoomScaleSheetLayoutView="100" workbookViewId="0">
      <selection activeCell="B15" sqref="B15"/>
    </sheetView>
  </sheetViews>
  <sheetFormatPr defaultRowHeight="15" x14ac:dyDescent="0.25"/>
  <cols>
    <col min="2" max="2" width="51.28515625" customWidth="1"/>
    <col min="3" max="3" width="15.28515625" customWidth="1"/>
    <col min="4" max="4" width="16.5703125" customWidth="1"/>
    <col min="5" max="5" width="21.28515625" style="29" bestFit="1" customWidth="1"/>
    <col min="6" max="6" width="19.140625" style="29" customWidth="1"/>
    <col min="7" max="7" width="15" bestFit="1" customWidth="1"/>
    <col min="8" max="8" width="21.7109375" customWidth="1"/>
    <col min="9" max="9" width="18.28515625" customWidth="1"/>
    <col min="10" max="10" width="19.42578125" customWidth="1"/>
    <col min="11" max="11" width="21.7109375" customWidth="1"/>
  </cols>
  <sheetData>
    <row r="1" spans="1:11" ht="37.9" customHeight="1" x14ac:dyDescent="0.25">
      <c r="A1" s="254" t="s">
        <v>205</v>
      </c>
      <c r="B1" s="255"/>
      <c r="C1" s="255"/>
      <c r="D1" s="255"/>
      <c r="E1" s="255"/>
      <c r="F1" s="255"/>
      <c r="G1" s="255"/>
      <c r="H1" s="255"/>
      <c r="I1" s="255"/>
      <c r="J1" s="255"/>
      <c r="K1" s="256"/>
    </row>
    <row r="2" spans="1:11" ht="93.75" x14ac:dyDescent="0.25">
      <c r="A2" s="98" t="s">
        <v>1</v>
      </c>
      <c r="B2" s="99" t="s">
        <v>0</v>
      </c>
      <c r="C2" s="99" t="s">
        <v>2</v>
      </c>
      <c r="D2" s="99" t="s">
        <v>5</v>
      </c>
      <c r="E2" s="99" t="s">
        <v>133</v>
      </c>
      <c r="F2" s="99" t="s">
        <v>132</v>
      </c>
      <c r="G2" s="99" t="s">
        <v>6</v>
      </c>
      <c r="H2" s="99" t="s">
        <v>7</v>
      </c>
      <c r="I2" s="99" t="s">
        <v>3</v>
      </c>
      <c r="J2" s="99" t="s">
        <v>102</v>
      </c>
      <c r="K2" s="100" t="s">
        <v>4</v>
      </c>
    </row>
    <row r="3" spans="1:11" ht="52.9" customHeight="1" x14ac:dyDescent="0.25">
      <c r="A3" s="85">
        <v>1</v>
      </c>
      <c r="B3" s="86" t="s">
        <v>69</v>
      </c>
      <c r="C3" s="37" t="s">
        <v>70</v>
      </c>
      <c r="D3" s="37" t="s">
        <v>15</v>
      </c>
      <c r="E3" s="62">
        <v>200000000</v>
      </c>
      <c r="F3" s="62">
        <v>162000000</v>
      </c>
      <c r="G3" s="37" t="s">
        <v>27</v>
      </c>
      <c r="H3" s="15" t="s">
        <v>71</v>
      </c>
      <c r="I3" s="87" t="s">
        <v>124</v>
      </c>
      <c r="J3" s="87" t="s">
        <v>124</v>
      </c>
      <c r="K3" s="88" t="s">
        <v>179</v>
      </c>
    </row>
    <row r="4" spans="1:11" ht="48.6" customHeight="1" x14ac:dyDescent="0.25">
      <c r="A4" s="85">
        <v>2</v>
      </c>
      <c r="B4" s="86" t="s">
        <v>72</v>
      </c>
      <c r="C4" s="37" t="s">
        <v>70</v>
      </c>
      <c r="D4" s="37" t="s">
        <v>8</v>
      </c>
      <c r="E4" s="89">
        <v>11800000000</v>
      </c>
      <c r="F4" s="89">
        <v>66000000</v>
      </c>
      <c r="G4" s="37" t="s">
        <v>25</v>
      </c>
      <c r="H4" s="15" t="s">
        <v>73</v>
      </c>
      <c r="I4" s="87" t="s">
        <v>124</v>
      </c>
      <c r="J4" s="87" t="s">
        <v>124</v>
      </c>
      <c r="K4" s="88" t="s">
        <v>179</v>
      </c>
    </row>
    <row r="5" spans="1:11" ht="40.9" customHeight="1" x14ac:dyDescent="0.25">
      <c r="A5" s="85">
        <v>3</v>
      </c>
      <c r="B5" s="86" t="s">
        <v>74</v>
      </c>
      <c r="C5" s="37" t="s">
        <v>70</v>
      </c>
      <c r="D5" s="37" t="s">
        <v>15</v>
      </c>
      <c r="E5" s="89">
        <v>2017000000</v>
      </c>
      <c r="F5" s="89">
        <v>45000000</v>
      </c>
      <c r="G5" s="37" t="s">
        <v>27</v>
      </c>
      <c r="H5" s="15" t="s">
        <v>175</v>
      </c>
      <c r="I5" s="87" t="s">
        <v>124</v>
      </c>
      <c r="J5" s="87" t="s">
        <v>124</v>
      </c>
      <c r="K5" s="88" t="s">
        <v>179</v>
      </c>
    </row>
    <row r="6" spans="1:11" ht="38.450000000000003" customHeight="1" x14ac:dyDescent="0.25">
      <c r="A6" s="85">
        <v>4</v>
      </c>
      <c r="B6" s="86" t="s">
        <v>75</v>
      </c>
      <c r="C6" s="37" t="s">
        <v>70</v>
      </c>
      <c r="D6" s="37" t="s">
        <v>15</v>
      </c>
      <c r="E6" s="89">
        <v>150000000</v>
      </c>
      <c r="F6" s="89">
        <v>1740000</v>
      </c>
      <c r="G6" s="37" t="s">
        <v>27</v>
      </c>
      <c r="H6" s="15" t="s">
        <v>76</v>
      </c>
      <c r="I6" s="87" t="s">
        <v>124</v>
      </c>
      <c r="J6" s="87" t="s">
        <v>124</v>
      </c>
      <c r="K6" s="88" t="s">
        <v>179</v>
      </c>
    </row>
    <row r="7" spans="1:11" ht="47.25" x14ac:dyDescent="0.25">
      <c r="A7" s="85">
        <v>5</v>
      </c>
      <c r="B7" s="86" t="s">
        <v>77</v>
      </c>
      <c r="C7" s="37" t="s">
        <v>70</v>
      </c>
      <c r="D7" s="37" t="s">
        <v>15</v>
      </c>
      <c r="E7" s="89">
        <v>50000000</v>
      </c>
      <c r="F7" s="89">
        <f>E7</f>
        <v>50000000</v>
      </c>
      <c r="G7" s="37" t="s">
        <v>27</v>
      </c>
      <c r="H7" s="15" t="s">
        <v>71</v>
      </c>
      <c r="I7" s="87" t="s">
        <v>124</v>
      </c>
      <c r="J7" s="87" t="s">
        <v>124</v>
      </c>
      <c r="K7" s="88" t="s">
        <v>179</v>
      </c>
    </row>
    <row r="8" spans="1:11" ht="47.25" x14ac:dyDescent="0.25">
      <c r="A8" s="85">
        <v>6</v>
      </c>
      <c r="B8" s="86" t="s">
        <v>78</v>
      </c>
      <c r="C8" s="37" t="s">
        <v>70</v>
      </c>
      <c r="D8" s="37" t="s">
        <v>15</v>
      </c>
      <c r="E8" s="89">
        <v>50000000</v>
      </c>
      <c r="F8" s="89">
        <f>E8</f>
        <v>50000000</v>
      </c>
      <c r="G8" s="37" t="s">
        <v>27</v>
      </c>
      <c r="H8" s="15" t="s">
        <v>71</v>
      </c>
      <c r="I8" s="87" t="s">
        <v>124</v>
      </c>
      <c r="J8" s="87" t="s">
        <v>124</v>
      </c>
      <c r="K8" s="88" t="s">
        <v>179</v>
      </c>
    </row>
    <row r="9" spans="1:11" ht="49.15" customHeight="1" x14ac:dyDescent="0.25">
      <c r="A9" s="85">
        <v>7</v>
      </c>
      <c r="B9" s="86" t="s">
        <v>180</v>
      </c>
      <c r="C9" s="37" t="s">
        <v>70</v>
      </c>
      <c r="D9" s="37" t="s">
        <v>15</v>
      </c>
      <c r="E9" s="89">
        <v>150000000</v>
      </c>
      <c r="F9" s="89">
        <v>50000000</v>
      </c>
      <c r="G9" s="37" t="s">
        <v>27</v>
      </c>
      <c r="H9" s="15" t="s">
        <v>71</v>
      </c>
      <c r="I9" s="87" t="s">
        <v>124</v>
      </c>
      <c r="J9" s="87" t="s">
        <v>124</v>
      </c>
      <c r="K9" s="88" t="s">
        <v>179</v>
      </c>
    </row>
    <row r="10" spans="1:11" ht="33" customHeight="1" x14ac:dyDescent="0.25">
      <c r="A10" s="85">
        <v>8</v>
      </c>
      <c r="B10" s="86" t="s">
        <v>106</v>
      </c>
      <c r="C10" s="90" t="s">
        <v>70</v>
      </c>
      <c r="D10" s="90" t="s">
        <v>15</v>
      </c>
      <c r="E10" s="91">
        <v>2700000</v>
      </c>
      <c r="F10" s="89">
        <f>E10</f>
        <v>2700000</v>
      </c>
      <c r="G10" s="37" t="s">
        <v>27</v>
      </c>
      <c r="H10" s="15" t="s">
        <v>79</v>
      </c>
      <c r="I10" s="87" t="s">
        <v>124</v>
      </c>
      <c r="J10" s="87" t="s">
        <v>124</v>
      </c>
      <c r="K10" s="88" t="s">
        <v>179</v>
      </c>
    </row>
    <row r="11" spans="1:11" ht="31.5" x14ac:dyDescent="0.25">
      <c r="A11" s="85">
        <v>9</v>
      </c>
      <c r="B11" s="86" t="s">
        <v>80</v>
      </c>
      <c r="C11" s="90" t="s">
        <v>70</v>
      </c>
      <c r="D11" s="90" t="s">
        <v>15</v>
      </c>
      <c r="E11" s="91">
        <v>21000000</v>
      </c>
      <c r="F11" s="89">
        <f>E11</f>
        <v>21000000</v>
      </c>
      <c r="G11" s="37" t="s">
        <v>27</v>
      </c>
      <c r="H11" s="15" t="s">
        <v>81</v>
      </c>
      <c r="I11" s="87" t="s">
        <v>124</v>
      </c>
      <c r="J11" s="87" t="s">
        <v>124</v>
      </c>
      <c r="K11" s="88" t="s">
        <v>179</v>
      </c>
    </row>
    <row r="12" spans="1:11" ht="31.5" x14ac:dyDescent="0.25">
      <c r="A12" s="85">
        <v>10</v>
      </c>
      <c r="B12" s="86" t="s">
        <v>107</v>
      </c>
      <c r="C12" s="90" t="s">
        <v>70</v>
      </c>
      <c r="D12" s="90" t="s">
        <v>15</v>
      </c>
      <c r="E12" s="91">
        <v>13700000</v>
      </c>
      <c r="F12" s="89">
        <f>E12</f>
        <v>13700000</v>
      </c>
      <c r="G12" s="37" t="s">
        <v>27</v>
      </c>
      <c r="H12" s="15" t="s">
        <v>108</v>
      </c>
      <c r="I12" s="87" t="s">
        <v>124</v>
      </c>
      <c r="J12" s="87" t="s">
        <v>124</v>
      </c>
      <c r="K12" s="88" t="s">
        <v>179</v>
      </c>
    </row>
    <row r="13" spans="1:11" ht="31.5" x14ac:dyDescent="0.25">
      <c r="A13" s="85">
        <v>11</v>
      </c>
      <c r="B13" s="86" t="s">
        <v>109</v>
      </c>
      <c r="C13" s="90" t="s">
        <v>70</v>
      </c>
      <c r="D13" s="90" t="s">
        <v>15</v>
      </c>
      <c r="E13" s="91">
        <v>950000</v>
      </c>
      <c r="F13" s="89">
        <f>E13</f>
        <v>950000</v>
      </c>
      <c r="G13" s="37" t="s">
        <v>27</v>
      </c>
      <c r="H13" s="15" t="s">
        <v>113</v>
      </c>
      <c r="I13" s="87" t="s">
        <v>124</v>
      </c>
      <c r="J13" s="87" t="s">
        <v>124</v>
      </c>
      <c r="K13" s="88" t="s">
        <v>179</v>
      </c>
    </row>
    <row r="14" spans="1:11" ht="31.5" x14ac:dyDescent="0.25">
      <c r="A14" s="85">
        <v>12</v>
      </c>
      <c r="B14" s="86" t="s">
        <v>110</v>
      </c>
      <c r="C14" s="37" t="s">
        <v>70</v>
      </c>
      <c r="D14" s="37" t="s">
        <v>176</v>
      </c>
      <c r="E14" s="89">
        <v>0</v>
      </c>
      <c r="F14" s="89">
        <v>500000</v>
      </c>
      <c r="G14" s="37" t="s">
        <v>177</v>
      </c>
      <c r="H14" s="37" t="s">
        <v>28</v>
      </c>
      <c r="I14" s="87" t="s">
        <v>124</v>
      </c>
      <c r="J14" s="87" t="s">
        <v>124</v>
      </c>
      <c r="K14" s="88" t="s">
        <v>179</v>
      </c>
    </row>
    <row r="15" spans="1:11" ht="31.5" x14ac:dyDescent="0.25">
      <c r="A15" s="85">
        <v>13</v>
      </c>
      <c r="B15" s="86" t="s">
        <v>111</v>
      </c>
      <c r="C15" s="37" t="s">
        <v>70</v>
      </c>
      <c r="D15" s="37" t="s">
        <v>176</v>
      </c>
      <c r="E15" s="89">
        <v>0</v>
      </c>
      <c r="F15" s="89">
        <v>4000000</v>
      </c>
      <c r="G15" s="37" t="s">
        <v>177</v>
      </c>
      <c r="H15" s="37" t="s">
        <v>28</v>
      </c>
      <c r="I15" s="87" t="s">
        <v>124</v>
      </c>
      <c r="J15" s="87" t="s">
        <v>124</v>
      </c>
      <c r="K15" s="88" t="s">
        <v>179</v>
      </c>
    </row>
    <row r="16" spans="1:11" ht="47.25" x14ac:dyDescent="0.25">
      <c r="A16" s="230">
        <v>14</v>
      </c>
      <c r="B16" s="86" t="s">
        <v>255</v>
      </c>
      <c r="C16" s="37" t="s">
        <v>70</v>
      </c>
      <c r="D16" s="37" t="s">
        <v>15</v>
      </c>
      <c r="E16" s="89">
        <v>0</v>
      </c>
      <c r="F16" s="89">
        <v>10240000</v>
      </c>
      <c r="G16" s="37" t="s">
        <v>27</v>
      </c>
      <c r="H16" s="37" t="s">
        <v>28</v>
      </c>
      <c r="I16" s="87" t="s">
        <v>124</v>
      </c>
      <c r="J16" s="87" t="s">
        <v>124</v>
      </c>
      <c r="K16" s="88" t="s">
        <v>181</v>
      </c>
    </row>
    <row r="17" spans="1:11" s="29" customFormat="1" ht="31.5" x14ac:dyDescent="0.25">
      <c r="A17" s="85">
        <v>15</v>
      </c>
      <c r="B17" s="92" t="s">
        <v>245</v>
      </c>
      <c r="C17" s="37" t="s">
        <v>70</v>
      </c>
      <c r="D17" s="37" t="s">
        <v>178</v>
      </c>
      <c r="E17" s="89">
        <v>1968000000</v>
      </c>
      <c r="F17" s="89">
        <v>592000000</v>
      </c>
      <c r="G17" s="37" t="s">
        <v>27</v>
      </c>
      <c r="H17" s="37" t="s">
        <v>174</v>
      </c>
      <c r="I17" s="87" t="s">
        <v>124</v>
      </c>
      <c r="J17" s="87" t="s">
        <v>124</v>
      </c>
      <c r="K17" s="88" t="s">
        <v>179</v>
      </c>
    </row>
    <row r="18" spans="1:11" ht="27.6" customHeight="1" thickBot="1" x14ac:dyDescent="0.3">
      <c r="A18" s="93"/>
      <c r="B18" s="94" t="s">
        <v>12</v>
      </c>
      <c r="C18" s="95"/>
      <c r="D18" s="95"/>
      <c r="E18" s="96">
        <f>SUM(E3:E17)</f>
        <v>16423350000</v>
      </c>
      <c r="F18" s="96">
        <f>SUM(F3:F17)</f>
        <v>1069830000</v>
      </c>
      <c r="G18" s="95"/>
      <c r="H18" s="95"/>
      <c r="I18" s="95"/>
      <c r="J18" s="95"/>
      <c r="K18" s="97"/>
    </row>
  </sheetData>
  <mergeCells count="1">
    <mergeCell ref="A1:K1"/>
  </mergeCells>
  <pageMargins left="0.7" right="0.7" top="0.5" bottom="0.5" header="0.3" footer="0.3"/>
  <pageSetup paperSize="258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Summary</vt:lpstr>
      <vt:lpstr>Vehciles </vt:lpstr>
      <vt:lpstr>Mach &amp; Equip</vt:lpstr>
      <vt:lpstr>IT</vt:lpstr>
      <vt:lpstr>CLC</vt:lpstr>
      <vt:lpstr>Media</vt:lpstr>
      <vt:lpstr>Zone A,B,C,D,E</vt:lpstr>
      <vt:lpstr>Project</vt:lpstr>
      <vt:lpstr>IT!Print_Area</vt:lpstr>
      <vt:lpstr>Media!Print_Area</vt:lpstr>
      <vt:lpstr>Project!Print_Area</vt:lpstr>
      <vt:lpstr>Summary!Print_Area</vt:lpstr>
      <vt:lpstr>'Vehciles '!Print_Area</vt:lpstr>
      <vt:lpstr>IT!Print_Titles</vt:lpstr>
      <vt:lpstr>'Zone A,B,C,D,E'!Print_Titles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WSSPPC</dc:creator>
  <cp:lastModifiedBy>wssp</cp:lastModifiedBy>
  <cp:lastPrinted>2022-09-05T10:54:50Z</cp:lastPrinted>
  <dcterms:created xsi:type="dcterms:W3CDTF">2016-06-21T04:48:45Z</dcterms:created>
  <dcterms:modified xsi:type="dcterms:W3CDTF">2022-09-05T10:55:11Z</dcterms:modified>
</cp:coreProperties>
</file>