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One drive personal data 30-12-2022\OneDrive - Personal\Procurment Plan\Procurment Plan 2024-25\"/>
    </mc:Choice>
  </mc:AlternateContent>
  <xr:revisionPtr revIDLastSave="0" documentId="13_ncr:1_{C46CF3DC-633A-4FA3-804D-05550928BC41}" xr6:coauthVersionLast="47" xr6:coauthVersionMax="47" xr10:uidLastSave="{00000000-0000-0000-0000-000000000000}"/>
  <bookViews>
    <workbookView xWindow="-110" yWindow="-110" windowWidth="19420" windowHeight="10420" tabRatio="921" xr2:uid="{00000000-000D-0000-FFFF-FFFF00000000}"/>
  </bookViews>
  <sheets>
    <sheet name="Summary" sheetId="2" r:id="rId1"/>
    <sheet name="HR  Admin" sheetId="30" r:id="rId2"/>
    <sheet name="MIS" sheetId="43" r:id="rId3"/>
    <sheet name="Legal&amp;Prof" sheetId="44" r:id="rId4"/>
    <sheet name="CLC" sheetId="21" r:id="rId5"/>
    <sheet name="Media" sheetId="26" r:id="rId6"/>
    <sheet name="Project" sheetId="27" r:id="rId7"/>
    <sheet name="PMER" sheetId="34" r:id="rId8"/>
    <sheet name="Zonewise Summary" sheetId="41" r:id="rId9"/>
    <sheet name="Zone-A" sheetId="39" r:id="rId10"/>
    <sheet name="Zone-B" sheetId="40" r:id="rId11"/>
    <sheet name="Zone-C" sheetId="36" r:id="rId12"/>
    <sheet name="Zone-D" sheetId="37" r:id="rId13"/>
    <sheet name="Zone-E" sheetId="38" r:id="rId14"/>
    <sheet name="Sheet1" sheetId="45" r:id="rId15"/>
  </sheets>
  <definedNames>
    <definedName name="_xlnm.Print_Area" localSheetId="4">CLC!$A$1:$L$8</definedName>
    <definedName name="_xlnm.Print_Area" localSheetId="1">'HR  Admin'!$A$1:$O$32</definedName>
    <definedName name="_xlnm.Print_Area" localSheetId="3">'Legal&amp;Prof'!$A$1:$L$7</definedName>
    <definedName name="_xlnm.Print_Area" localSheetId="5">Media!$A$1:$L$6</definedName>
    <definedName name="_xlnm.Print_Area" localSheetId="2">MIS!$A$1:$R$32</definedName>
    <definedName name="_xlnm.Print_Area" localSheetId="7">PMER!$A$1:$L$6</definedName>
    <definedName name="_xlnm.Print_Area" localSheetId="6">Project!$A$1:$L$14</definedName>
    <definedName name="_xlnm.Print_Area" localSheetId="0">Summary!$B$2:$L$27</definedName>
    <definedName name="_xlnm.Print_Area" localSheetId="9">'Zone-A'!$A$1:$L$39</definedName>
    <definedName name="_xlnm.Print_Area" localSheetId="10">'Zone-B'!$A$1:$L$38</definedName>
    <definedName name="_xlnm.Print_Area" localSheetId="11">'Zone-C'!$A$1:$L$43</definedName>
    <definedName name="_xlnm.Print_Area" localSheetId="12">'Zone-D'!$A$1:$L$43</definedName>
    <definedName name="_xlnm.Print_Area" localSheetId="13">'Zone-E'!$A$1:$L$45</definedName>
    <definedName name="_xlnm.Print_Titles" localSheetId="2">MIS!$1:$2</definedName>
    <definedName name="_xlnm.Print_Titles" localSheetId="9">'Zone-A'!$1:$2</definedName>
    <definedName name="_xlnm.Print_Titles" localSheetId="10">'Zone-B'!$1:$2</definedName>
    <definedName name="_xlnm.Print_Titles" localSheetId="11">'Zone-C'!$1:$2</definedName>
    <definedName name="_xlnm.Print_Titles" localSheetId="12">'Zone-D'!$1:$2</definedName>
    <definedName name="_xlnm.Print_Titles" localSheetId="13">'Zone-E'!$1:$2</definedName>
  </definedNames>
  <calcPr calcId="191029"/>
</workbook>
</file>

<file path=xl/calcChain.xml><?xml version="1.0" encoding="utf-8"?>
<calcChain xmlns="http://schemas.openxmlformats.org/spreadsheetml/2006/main">
  <c r="E32" i="30" l="1"/>
  <c r="H32" i="30"/>
  <c r="I32" i="30"/>
  <c r="H7" i="30"/>
  <c r="B21" i="2"/>
  <c r="B22" i="2" s="1"/>
  <c r="B23" i="2" s="1"/>
  <c r="B24" i="2" s="1"/>
  <c r="B25" i="2" s="1"/>
  <c r="B26" i="2" s="1"/>
  <c r="F21" i="2" l="1"/>
  <c r="E21" i="2"/>
  <c r="F20" i="2"/>
  <c r="E20" i="2"/>
  <c r="H8" i="30"/>
  <c r="K9" i="2"/>
  <c r="J9" i="2"/>
  <c r="I9" i="2"/>
  <c r="F14" i="2"/>
  <c r="E14" i="2"/>
  <c r="D14" i="2"/>
  <c r="F26" i="2"/>
  <c r="E26" i="2"/>
  <c r="D26" i="2"/>
  <c r="F12" i="2"/>
  <c r="E12" i="2"/>
  <c r="D12" i="2"/>
  <c r="G7" i="2"/>
  <c r="G8" i="2" s="1"/>
  <c r="G9" i="2" s="1"/>
  <c r="G10" i="2" s="1"/>
  <c r="B7" i="2"/>
  <c r="F7" i="2"/>
  <c r="D7" i="2"/>
  <c r="E7" i="2"/>
  <c r="F6" i="2"/>
  <c r="E6" i="2"/>
  <c r="Q7" i="41"/>
  <c r="H6" i="30"/>
  <c r="G12" i="39"/>
  <c r="G28" i="38"/>
  <c r="G24" i="37"/>
  <c r="G35" i="36"/>
  <c r="G31" i="36"/>
  <c r="G26" i="36"/>
  <c r="G27" i="40"/>
  <c r="G18" i="40"/>
  <c r="G19" i="39"/>
  <c r="G17" i="39"/>
  <c r="G6" i="40"/>
  <c r="S4" i="41"/>
  <c r="L8" i="41"/>
  <c r="E30" i="30"/>
  <c r="F19" i="39"/>
  <c r="O12" i="41"/>
  <c r="P12" i="41"/>
  <c r="Q12" i="41"/>
  <c r="O13" i="41"/>
  <c r="P13" i="41"/>
  <c r="Q13" i="41"/>
  <c r="L12" i="41"/>
  <c r="M12" i="41"/>
  <c r="N12" i="41"/>
  <c r="I12" i="41"/>
  <c r="J12" i="41"/>
  <c r="K12" i="41"/>
  <c r="I13" i="41"/>
  <c r="J13" i="41"/>
  <c r="K13" i="41"/>
  <c r="F12" i="41"/>
  <c r="G12" i="41"/>
  <c r="H12" i="41"/>
  <c r="T12" i="41" s="1"/>
  <c r="K7" i="2" s="1"/>
  <c r="F13" i="41"/>
  <c r="G13" i="41"/>
  <c r="H13" i="41"/>
  <c r="E13" i="41"/>
  <c r="E12" i="41"/>
  <c r="D12" i="41"/>
  <c r="C13" i="41"/>
  <c r="C12" i="41"/>
  <c r="F24" i="39"/>
  <c r="G24" i="39"/>
  <c r="E29" i="30"/>
  <c r="B12" i="2" l="1"/>
  <c r="B13" i="2" s="1"/>
  <c r="B14" i="2" s="1"/>
  <c r="B15" i="2" s="1"/>
  <c r="B16" i="2" s="1"/>
  <c r="B17" i="2" s="1"/>
  <c r="B8" i="2"/>
  <c r="B9" i="2" s="1"/>
  <c r="R12" i="41"/>
  <c r="I7" i="2" s="1"/>
  <c r="S12" i="41"/>
  <c r="J7" i="2" s="1"/>
  <c r="E31" i="30"/>
  <c r="D13" i="2" s="1"/>
  <c r="G14" i="27"/>
  <c r="F14" i="27"/>
  <c r="F11" i="27"/>
  <c r="H30" i="30"/>
  <c r="I30" i="30" s="1"/>
  <c r="H29" i="30"/>
  <c r="G22" i="39"/>
  <c r="G29" i="37"/>
  <c r="G33" i="38"/>
  <c r="C32" i="43"/>
  <c r="D8" i="2" s="1"/>
  <c r="I13" i="2"/>
  <c r="I12" i="2"/>
  <c r="D16" i="2"/>
  <c r="D15" i="2"/>
  <c r="O11" i="41"/>
  <c r="O8" i="41"/>
  <c r="O7" i="41"/>
  <c r="L13" i="41"/>
  <c r="L11" i="41"/>
  <c r="L7" i="41"/>
  <c r="I11" i="41"/>
  <c r="I8" i="41"/>
  <c r="I7" i="41"/>
  <c r="I5" i="41"/>
  <c r="F14" i="41"/>
  <c r="F11" i="41"/>
  <c r="F8" i="41"/>
  <c r="F7" i="41"/>
  <c r="F5" i="41"/>
  <c r="C11" i="41"/>
  <c r="C8" i="41"/>
  <c r="C7" i="41"/>
  <c r="C14" i="27"/>
  <c r="C44" i="38"/>
  <c r="C38" i="38"/>
  <c r="O14" i="41" s="1"/>
  <c r="C35" i="38"/>
  <c r="C30" i="38"/>
  <c r="O10" i="41" s="1"/>
  <c r="C26" i="38"/>
  <c r="O9" i="41" s="1"/>
  <c r="C23" i="38"/>
  <c r="C19" i="38"/>
  <c r="O6" i="41" s="1"/>
  <c r="C14" i="38"/>
  <c r="O5" i="41" s="1"/>
  <c r="C11" i="38"/>
  <c r="O4" i="41" s="1"/>
  <c r="C42" i="37"/>
  <c r="L15" i="41" s="1"/>
  <c r="C35" i="37"/>
  <c r="L14" i="41" s="1"/>
  <c r="C31" i="37"/>
  <c r="C26" i="37"/>
  <c r="L10" i="41" s="1"/>
  <c r="C22" i="37"/>
  <c r="L9" i="41" s="1"/>
  <c r="C18" i="37"/>
  <c r="C14" i="37"/>
  <c r="L6" i="41" s="1"/>
  <c r="C10" i="37"/>
  <c r="L5" i="41" s="1"/>
  <c r="C7" i="37"/>
  <c r="C20" i="36"/>
  <c r="C24" i="36"/>
  <c r="I9" i="41" s="1"/>
  <c r="C42" i="36"/>
  <c r="I15" i="41" s="1"/>
  <c r="C36" i="36"/>
  <c r="I14" i="41" s="1"/>
  <c r="C28" i="36"/>
  <c r="I10" i="41" s="1"/>
  <c r="C33" i="36"/>
  <c r="C15" i="36"/>
  <c r="I6" i="41" s="1"/>
  <c r="C10" i="36"/>
  <c r="C7" i="36"/>
  <c r="C37" i="40"/>
  <c r="F15" i="41" s="1"/>
  <c r="C31" i="40"/>
  <c r="F6" i="41" s="1"/>
  <c r="C25" i="40"/>
  <c r="C20" i="40"/>
  <c r="F10" i="41" s="1"/>
  <c r="C16" i="40"/>
  <c r="F9" i="41" s="1"/>
  <c r="C13" i="40"/>
  <c r="C9" i="40"/>
  <c r="C6" i="40"/>
  <c r="F4" i="41" s="1"/>
  <c r="C38" i="39"/>
  <c r="C15" i="41" s="1"/>
  <c r="C27" i="39"/>
  <c r="C14" i="41" s="1"/>
  <c r="C24" i="39"/>
  <c r="C39" i="39" s="1"/>
  <c r="C19" i="39"/>
  <c r="C10" i="41" s="1"/>
  <c r="C15" i="39"/>
  <c r="C9" i="41" s="1"/>
  <c r="C12" i="39"/>
  <c r="C8" i="39"/>
  <c r="C5" i="41" s="1"/>
  <c r="C5" i="39"/>
  <c r="C4" i="41" s="1"/>
  <c r="C31" i="39"/>
  <c r="C6" i="41" s="1"/>
  <c r="O15" i="41" l="1"/>
  <c r="R15" i="41" s="1"/>
  <c r="I10" i="2" s="1"/>
  <c r="C45" i="38"/>
  <c r="R6" i="41"/>
  <c r="D22" i="2" s="1"/>
  <c r="R9" i="41"/>
  <c r="D25" i="2" s="1"/>
  <c r="C43" i="36"/>
  <c r="R13" i="41"/>
  <c r="I8" i="2" s="1"/>
  <c r="O16" i="41"/>
  <c r="C43" i="37"/>
  <c r="I14" i="2"/>
  <c r="R5" i="41"/>
  <c r="L4" i="41"/>
  <c r="L16" i="41" s="1"/>
  <c r="I4" i="41"/>
  <c r="I16" i="41" s="1"/>
  <c r="C38" i="40"/>
  <c r="R10" i="41"/>
  <c r="R7" i="41"/>
  <c r="D23" i="2" s="1"/>
  <c r="R8" i="41"/>
  <c r="D24" i="2" s="1"/>
  <c r="R14" i="41"/>
  <c r="R11" i="41"/>
  <c r="I6" i="2" s="1"/>
  <c r="F16" i="41"/>
  <c r="C16" i="41"/>
  <c r="C6" i="26"/>
  <c r="D17" i="2" s="1"/>
  <c r="E8" i="21"/>
  <c r="E7" i="44"/>
  <c r="D11" i="2" s="1"/>
  <c r="F32" i="43"/>
  <c r="G32" i="43"/>
  <c r="H32" i="43"/>
  <c r="D18" i="2" l="1"/>
  <c r="R16" i="41"/>
  <c r="R4" i="41"/>
  <c r="E23" i="30"/>
  <c r="E17" i="30"/>
  <c r="E12" i="30"/>
  <c r="D6" i="2" s="1"/>
  <c r="E8" i="30"/>
  <c r="D5" i="2" s="1"/>
  <c r="C30" i="43"/>
  <c r="C19" i="43"/>
  <c r="E18" i="30" l="1"/>
  <c r="D9" i="2"/>
  <c r="D27" i="2" s="1"/>
  <c r="G6" i="34"/>
  <c r="K13" i="2" s="1"/>
  <c r="F6" i="34"/>
  <c r="J13" i="2" s="1"/>
  <c r="E15" i="2"/>
  <c r="I27" i="30"/>
  <c r="I25" i="30"/>
  <c r="I23" i="30"/>
  <c r="I17" i="30"/>
  <c r="I12" i="30"/>
  <c r="I8" i="30"/>
  <c r="F5" i="2" s="1"/>
  <c r="H3" i="30"/>
  <c r="H29" i="43"/>
  <c r="H23" i="30"/>
  <c r="G21" i="30"/>
  <c r="G20" i="30"/>
  <c r="H16" i="30"/>
  <c r="H15" i="30"/>
  <c r="H14" i="30"/>
  <c r="H11" i="30"/>
  <c r="H10" i="30"/>
  <c r="H5" i="30"/>
  <c r="H4" i="30"/>
  <c r="Q11" i="41"/>
  <c r="P11" i="41"/>
  <c r="Q8" i="41"/>
  <c r="P8" i="41"/>
  <c r="P7" i="41"/>
  <c r="G42" i="37"/>
  <c r="N15" i="41" s="1"/>
  <c r="F42" i="37"/>
  <c r="M15" i="41" s="1"/>
  <c r="M7" i="41"/>
  <c r="M8" i="41"/>
  <c r="M11" i="41"/>
  <c r="N13" i="41"/>
  <c r="N11" i="41"/>
  <c r="N8" i="41"/>
  <c r="N7" i="41"/>
  <c r="K15" i="41"/>
  <c r="K11" i="41"/>
  <c r="J11" i="41"/>
  <c r="K8" i="41"/>
  <c r="J8" i="41"/>
  <c r="K7" i="41"/>
  <c r="J7" i="41"/>
  <c r="K6" i="41"/>
  <c r="K5" i="41"/>
  <c r="J5" i="41"/>
  <c r="H7" i="41"/>
  <c r="H8" i="41"/>
  <c r="H11" i="41"/>
  <c r="H14" i="41"/>
  <c r="F13" i="40"/>
  <c r="G7" i="41"/>
  <c r="G8" i="41"/>
  <c r="G11" i="41"/>
  <c r="G14" i="41"/>
  <c r="D13" i="41"/>
  <c r="E11" i="41"/>
  <c r="D11" i="41"/>
  <c r="E10" i="41"/>
  <c r="E8" i="41"/>
  <c r="D8" i="41"/>
  <c r="E7" i="41"/>
  <c r="D7" i="41"/>
  <c r="G8" i="21"/>
  <c r="F16" i="2" s="1"/>
  <c r="F8" i="21"/>
  <c r="E16" i="2" s="1"/>
  <c r="G44" i="38"/>
  <c r="Q15" i="41" s="1"/>
  <c r="F44" i="38"/>
  <c r="P15" i="41" s="1"/>
  <c r="F35" i="38"/>
  <c r="F30" i="38"/>
  <c r="P10" i="41" s="1"/>
  <c r="F23" i="38"/>
  <c r="G35" i="38"/>
  <c r="G14" i="38"/>
  <c r="Q5" i="41" s="1"/>
  <c r="F14" i="38"/>
  <c r="P5" i="41" s="1"/>
  <c r="G35" i="37"/>
  <c r="N14" i="41" s="1"/>
  <c r="F22" i="37"/>
  <c r="M9" i="41" s="1"/>
  <c r="F18" i="37"/>
  <c r="F14" i="37"/>
  <c r="M6" i="41" s="1"/>
  <c r="F7" i="37"/>
  <c r="M4" i="41" s="1"/>
  <c r="G6" i="26"/>
  <c r="F17" i="2" s="1"/>
  <c r="F6" i="26"/>
  <c r="E17" i="2" s="1"/>
  <c r="G10" i="37"/>
  <c r="N5" i="41" s="1"/>
  <c r="F10" i="37"/>
  <c r="M5" i="41" s="1"/>
  <c r="G7" i="37"/>
  <c r="N4" i="41" s="1"/>
  <c r="G42" i="36"/>
  <c r="F33" i="36"/>
  <c r="G28" i="36"/>
  <c r="K10" i="41" s="1"/>
  <c r="F28" i="36"/>
  <c r="J10" i="41" s="1"/>
  <c r="G20" i="36"/>
  <c r="F20" i="36"/>
  <c r="G15" i="36"/>
  <c r="F15" i="36"/>
  <c r="J6" i="41" s="1"/>
  <c r="G7" i="36"/>
  <c r="F7" i="36"/>
  <c r="J4" i="41" s="1"/>
  <c r="G10" i="36"/>
  <c r="F10" i="36"/>
  <c r="H4" i="41"/>
  <c r="T4" i="41" s="1"/>
  <c r="G13" i="40"/>
  <c r="G20" i="40"/>
  <c r="H10" i="41" s="1"/>
  <c r="G25" i="40"/>
  <c r="G31" i="40"/>
  <c r="H6" i="41" s="1"/>
  <c r="G37" i="40"/>
  <c r="H15" i="41" s="1"/>
  <c r="F37" i="40"/>
  <c r="G15" i="41" s="1"/>
  <c r="F6" i="40"/>
  <c r="G4" i="41" s="1"/>
  <c r="G9" i="40"/>
  <c r="H5" i="41" s="1"/>
  <c r="F9" i="40"/>
  <c r="G5" i="41" s="1"/>
  <c r="G38" i="39"/>
  <c r="E15" i="41" s="1"/>
  <c r="F38" i="39"/>
  <c r="D15" i="41" s="1"/>
  <c r="F31" i="39"/>
  <c r="D6" i="41" s="1"/>
  <c r="D10" i="41"/>
  <c r="G31" i="39"/>
  <c r="E6" i="41" s="1"/>
  <c r="G8" i="39"/>
  <c r="F8" i="39"/>
  <c r="D5" i="41" s="1"/>
  <c r="G5" i="39"/>
  <c r="E4" i="41" s="1"/>
  <c r="F5" i="39"/>
  <c r="D4" i="41" s="1"/>
  <c r="H20" i="43"/>
  <c r="H21" i="43"/>
  <c r="H22" i="43"/>
  <c r="H23" i="43"/>
  <c r="H24" i="43"/>
  <c r="H25" i="43"/>
  <c r="H26" i="43"/>
  <c r="H27" i="43"/>
  <c r="H28" i="43"/>
  <c r="H30" i="43"/>
  <c r="H31" i="43"/>
  <c r="H19" i="43"/>
  <c r="K5" i="43"/>
  <c r="K6" i="43"/>
  <c r="K7" i="43"/>
  <c r="K8" i="43"/>
  <c r="K9" i="43"/>
  <c r="K10" i="43"/>
  <c r="K11" i="43"/>
  <c r="K12" i="43"/>
  <c r="K13" i="43"/>
  <c r="K14" i="43"/>
  <c r="K15" i="43"/>
  <c r="K16" i="43"/>
  <c r="K17" i="43"/>
  <c r="K18" i="43"/>
  <c r="K19" i="43"/>
  <c r="K20" i="43"/>
  <c r="K21" i="43"/>
  <c r="K22" i="43"/>
  <c r="K23" i="43"/>
  <c r="K24" i="43"/>
  <c r="K25" i="43"/>
  <c r="K26" i="43"/>
  <c r="K27" i="43"/>
  <c r="K28" i="43"/>
  <c r="K29" i="43"/>
  <c r="K30" i="43"/>
  <c r="K31" i="43"/>
  <c r="K4" i="43"/>
  <c r="K32" i="43" s="1"/>
  <c r="F8" i="2" s="1"/>
  <c r="G30" i="38"/>
  <c r="Q10" i="41" s="1"/>
  <c r="G23" i="38"/>
  <c r="G11" i="38"/>
  <c r="Q4" i="41" s="1"/>
  <c r="F11" i="38"/>
  <c r="P4" i="41" s="1"/>
  <c r="G31" i="37"/>
  <c r="G26" i="37"/>
  <c r="N10" i="41" s="1"/>
  <c r="G22" i="37"/>
  <c r="N9" i="41" s="1"/>
  <c r="G18" i="37"/>
  <c r="G14" i="37"/>
  <c r="N6" i="41" s="1"/>
  <c r="G36" i="36"/>
  <c r="K14" i="41" s="1"/>
  <c r="G33" i="36"/>
  <c r="G24" i="36"/>
  <c r="K9" i="41" s="1"/>
  <c r="G16" i="40"/>
  <c r="H9" i="41" s="1"/>
  <c r="G27" i="39"/>
  <c r="E14" i="41" s="1"/>
  <c r="G15" i="39"/>
  <c r="E9" i="41" s="1"/>
  <c r="G19" i="38"/>
  <c r="Q6" i="41" s="1"/>
  <c r="F19" i="38"/>
  <c r="P6" i="41" s="1"/>
  <c r="F24" i="36"/>
  <c r="J9" i="41" s="1"/>
  <c r="I5" i="2" l="1"/>
  <c r="I11" i="2" s="1"/>
  <c r="I15" i="2" s="1"/>
  <c r="T13" i="41"/>
  <c r="K8" i="2" s="1"/>
  <c r="H12" i="30"/>
  <c r="E5" i="2"/>
  <c r="K12" i="2"/>
  <c r="K14" i="2" s="1"/>
  <c r="I18" i="30"/>
  <c r="T11" i="41"/>
  <c r="K6" i="2" s="1"/>
  <c r="S11" i="41"/>
  <c r="J6" i="2" s="1"/>
  <c r="G43" i="36"/>
  <c r="G39" i="39"/>
  <c r="E5" i="41"/>
  <c r="E16" i="41" s="1"/>
  <c r="T8" i="41"/>
  <c r="F24" i="2" s="1"/>
  <c r="T7" i="41"/>
  <c r="G43" i="37"/>
  <c r="S7" i="41"/>
  <c r="E23" i="2" s="1"/>
  <c r="K4" i="41"/>
  <c r="K16" i="41" s="1"/>
  <c r="S8" i="41"/>
  <c r="E24" i="2" s="1"/>
  <c r="H16" i="41"/>
  <c r="G38" i="40"/>
  <c r="T15" i="41"/>
  <c r="K10" i="2" s="1"/>
  <c r="T6" i="41"/>
  <c r="F22" i="2" s="1"/>
  <c r="T10" i="41"/>
  <c r="S5" i="41"/>
  <c r="F15" i="2"/>
  <c r="H17" i="30"/>
  <c r="N16" i="41"/>
  <c r="G38" i="38"/>
  <c r="G26" i="38"/>
  <c r="Q9" i="41" s="1"/>
  <c r="T9" i="41" s="1"/>
  <c r="F25" i="2" s="1"/>
  <c r="G7" i="44"/>
  <c r="F11" i="2" s="1"/>
  <c r="F7" i="44"/>
  <c r="E11" i="2" s="1"/>
  <c r="F23" i="2" l="1"/>
  <c r="T5" i="41"/>
  <c r="G45" i="38"/>
  <c r="Q14" i="41"/>
  <c r="T14" i="41" s="1"/>
  <c r="H18" i="30"/>
  <c r="F13" i="27"/>
  <c r="F3" i="27"/>
  <c r="T16" i="41" l="1"/>
  <c r="F9" i="2"/>
  <c r="Q16" i="41"/>
  <c r="J12" i="2"/>
  <c r="J14" i="2" s="1"/>
  <c r="H18" i="43"/>
  <c r="H17" i="43"/>
  <c r="H16" i="43"/>
  <c r="H15" i="43"/>
  <c r="H14" i="43"/>
  <c r="H13" i="43"/>
  <c r="H12" i="43"/>
  <c r="H11" i="43"/>
  <c r="H10" i="43"/>
  <c r="H9" i="43"/>
  <c r="H8" i="43"/>
  <c r="H7" i="43"/>
  <c r="H6" i="43"/>
  <c r="H5" i="43"/>
  <c r="H4" i="43"/>
  <c r="E8" i="2" l="1"/>
  <c r="E9" i="2" s="1"/>
  <c r="F38" i="38" l="1"/>
  <c r="F26" i="38"/>
  <c r="P9" i="41" s="1"/>
  <c r="F34" i="37"/>
  <c r="F35" i="37" s="1"/>
  <c r="M14" i="41" s="1"/>
  <c r="F30" i="37"/>
  <c r="F26" i="37"/>
  <c r="F41" i="36"/>
  <c r="F42" i="36" s="1"/>
  <c r="J15" i="41" s="1"/>
  <c r="S15" i="41" s="1"/>
  <c r="J10" i="2" s="1"/>
  <c r="F36" i="36"/>
  <c r="P14" i="41" l="1"/>
  <c r="F45" i="38"/>
  <c r="J14" i="41"/>
  <c r="F43" i="36"/>
  <c r="M10" i="41"/>
  <c r="M13" i="41"/>
  <c r="S13" i="41" s="1"/>
  <c r="J8" i="2" s="1"/>
  <c r="F31" i="37"/>
  <c r="F43" i="37" s="1"/>
  <c r="F31" i="40"/>
  <c r="G6" i="41" s="1"/>
  <c r="S6" i="41" s="1"/>
  <c r="E22" i="2" s="1"/>
  <c r="F25" i="40"/>
  <c r="F20" i="40"/>
  <c r="G10" i="41" s="1"/>
  <c r="F16" i="40"/>
  <c r="S10" i="41" l="1"/>
  <c r="G9" i="41"/>
  <c r="G16" i="41" s="1"/>
  <c r="F38" i="40"/>
  <c r="M16" i="41"/>
  <c r="F27" i="39"/>
  <c r="F15" i="39"/>
  <c r="D9" i="41" s="1"/>
  <c r="F12" i="39"/>
  <c r="S16" i="41" l="1"/>
  <c r="S9" i="41"/>
  <c r="D14" i="41"/>
  <c r="S14" i="41" s="1"/>
  <c r="F39" i="39"/>
  <c r="P16" i="41"/>
  <c r="D16" i="41" l="1"/>
  <c r="E25" i="2"/>
  <c r="J16" i="41"/>
  <c r="I31" i="30"/>
  <c r="F13" i="2" s="1"/>
  <c r="F18" i="2" s="1"/>
  <c r="F27" i="2" s="1"/>
  <c r="H31" i="30"/>
  <c r="E13" i="2" s="1"/>
  <c r="E18" i="2" s="1"/>
  <c r="E27" i="2" s="1"/>
  <c r="J5" i="2" l="1"/>
  <c r="J11" i="2" s="1"/>
  <c r="J15" i="2" s="1"/>
  <c r="K5" i="2"/>
  <c r="K11" i="2" s="1"/>
  <c r="K15" i="2" s="1"/>
</calcChain>
</file>

<file path=xl/sharedStrings.xml><?xml version="1.0" encoding="utf-8"?>
<sst xmlns="http://schemas.openxmlformats.org/spreadsheetml/2006/main" count="1812" uniqueCount="376">
  <si>
    <t>Name of Goods/ Works/ Consultancy</t>
  </si>
  <si>
    <t>S.No.</t>
  </si>
  <si>
    <t>Zone / Department</t>
  </si>
  <si>
    <t>Tentative Date of EOI/RFP/RFQ/ NIT</t>
  </si>
  <si>
    <t>Tentative Contract award date</t>
  </si>
  <si>
    <t>Nature of Procurement (Goods/Works/Consultancy)</t>
  </si>
  <si>
    <t>Procurement Method</t>
  </si>
  <si>
    <t>Source of Funding                 (ADP / WSSP Funds etc.)</t>
  </si>
  <si>
    <t>Services</t>
  </si>
  <si>
    <t>Works</t>
  </si>
  <si>
    <t>Goods</t>
  </si>
  <si>
    <t>Tentative Date of EOI/RFP/RFQ/ NIT (MM/DD/YY)</t>
  </si>
  <si>
    <t>Tentative Contract award date  (MM/DD/YY)</t>
  </si>
  <si>
    <t>Grand Total</t>
  </si>
  <si>
    <t>Tender</t>
  </si>
  <si>
    <t>WSSP</t>
  </si>
  <si>
    <t>CLC</t>
  </si>
  <si>
    <t>Zone A</t>
  </si>
  <si>
    <t>Zone B</t>
  </si>
  <si>
    <t>Repair and Maintenance of SWM Containers</t>
  </si>
  <si>
    <t>Printing and Stationary</t>
  </si>
  <si>
    <t>Stationary</t>
  </si>
  <si>
    <t>Biodegradable bags</t>
  </si>
  <si>
    <t>Reboring of Tube Well</t>
  </si>
  <si>
    <t>Total Repair &amp; Maintenances</t>
  </si>
  <si>
    <t>Total Printing and Stationary</t>
  </si>
  <si>
    <t>Total Health &amp; Preventive Program</t>
  </si>
  <si>
    <t>Total General</t>
  </si>
  <si>
    <t>Qty</t>
  </si>
  <si>
    <t>Renewal</t>
  </si>
  <si>
    <t>Office 365 Liences/Renewal</t>
  </si>
  <si>
    <t>Enterprise Printers for Bills Printing</t>
  </si>
  <si>
    <t>Zone E</t>
  </si>
  <si>
    <t>Earth breaking Jack Hammer
 &amp; Bucket</t>
  </si>
  <si>
    <t>Head Office</t>
  </si>
  <si>
    <t>Unit Price</t>
  </si>
  <si>
    <t>Tentative Bid Submission / Opening date</t>
  </si>
  <si>
    <t>Tentative Bid Submission / Opening date  (MM/DD/YY)</t>
  </si>
  <si>
    <t>Description</t>
  </si>
  <si>
    <t>1st Quarter</t>
  </si>
  <si>
    <t>Hiring of Solid Waste Vehicles &amp; Manpower</t>
  </si>
  <si>
    <t>Total Hiring of Solid Waste Vehicles &amp; Manpower</t>
  </si>
  <si>
    <t>Uniforms &amp; other Allied items</t>
  </si>
  <si>
    <t>Procurement of Waste Bins / Containers</t>
  </si>
  <si>
    <t>Solid Waste Management Tools &amp; Equipment</t>
  </si>
  <si>
    <t>Chemical and Medicines &amp; Pesticides etc.)</t>
  </si>
  <si>
    <t>Total Solid Waste Management Tools &amp; Equipment</t>
  </si>
  <si>
    <t>Tube Wells (Electrical &amp; Mechanical)</t>
  </si>
  <si>
    <t>Printing &amp; Distribution of Water Bills etc.</t>
  </si>
  <si>
    <t>Preventive Health Program Health and safety</t>
  </si>
  <si>
    <t>Water Testing Fee/Portable testing Equipment / Consumable Items/Waste water treatment</t>
  </si>
  <si>
    <t>Misc.(Contingencies)</t>
  </si>
  <si>
    <t>CT Meters/ Flow meters/ pressure gauge for tube wells</t>
  </si>
  <si>
    <t>Good</t>
  </si>
  <si>
    <t xml:space="preserve">Total </t>
  </si>
  <si>
    <t>REMARKS</t>
  </si>
  <si>
    <t>S.#</t>
  </si>
  <si>
    <t xml:space="preserve"> Total </t>
  </si>
  <si>
    <t>Repair &amp; Maintenances (opertional)</t>
  </si>
  <si>
    <t xml:space="preserve">   </t>
  </si>
  <si>
    <t>Bid Submission / Opening date</t>
  </si>
  <si>
    <t>Justification</t>
  </si>
  <si>
    <t>2nd Quarter</t>
  </si>
  <si>
    <t>old laptops (2016 purchased) are obsolete, parts either not available or very expensive
30 x HO
4 x Each Zones</t>
  </si>
  <si>
    <t>Desktop Computers PC with UPS</t>
  </si>
  <si>
    <t>26 x Desktop 2016 purchased are obsolete, parts either not available or very expensive,
5 x HO
2 x Each Zone</t>
  </si>
  <si>
    <t>Heavey Duty Desktop for Project Section</t>
  </si>
  <si>
    <t>For Complilations and heavy processing</t>
  </si>
  <si>
    <t>B,C and D</t>
  </si>
  <si>
    <t>3rd Quarter</t>
  </si>
  <si>
    <t>1 each for Zone B,C and D</t>
  </si>
  <si>
    <t>Scada Monitoring and Maintenance Charges</t>
  </si>
  <si>
    <t>All Zones</t>
  </si>
  <si>
    <t>LED's Screens</t>
  </si>
  <si>
    <t>2 x Data Center
1 x GM Project
1 x CIA
1 X Video Wall</t>
  </si>
  <si>
    <t>Internet Connection for HO</t>
  </si>
  <si>
    <t>For Internet, ERP, telephone and other services</t>
  </si>
  <si>
    <t>Internet Connection for Zone A (30MB)</t>
  </si>
  <si>
    <t>Internet Connection for Zone B (30MB)</t>
  </si>
  <si>
    <t>Internet Connection for Zone C (40MB)</t>
  </si>
  <si>
    <t>Zone C</t>
  </si>
  <si>
    <t>Internet Connection for Zone D (30MB)</t>
  </si>
  <si>
    <t>Zone D</t>
  </si>
  <si>
    <t>Internet Connection for Zone E (30MB)</t>
  </si>
  <si>
    <t>All Remote locations</t>
  </si>
  <si>
    <t>For all WSSP users</t>
  </si>
  <si>
    <t>Laptop, Desktop, Printer, Biometric, Camera etc Rs 5 lac for HO and 2 lac for each Zones</t>
  </si>
  <si>
    <t>Bulk SMS Solution /Call Center Services for 01 Year</t>
  </si>
  <si>
    <t>Call center for 1334 and Bulk Sms for HO</t>
  </si>
  <si>
    <t>Wireless Frequency Spectrum Renewal and 1334 short code</t>
  </si>
  <si>
    <t>For Wireless communication System</t>
  </si>
  <si>
    <t>New Trackers and Old damage trackers</t>
  </si>
  <si>
    <t>Per month monitroing charges</t>
  </si>
  <si>
    <t>Service level agreement (SLA) for debugging and improvements</t>
  </si>
  <si>
    <t>Datacenter equipment repair and maintenance</t>
  </si>
  <si>
    <t>For Conference Room and Video Wall Room</t>
  </si>
  <si>
    <t>Old Model having resolution issue and screen not showing properly from bit away</t>
  </si>
  <si>
    <t>Monthly printing of Billing consumers bills</t>
  </si>
  <si>
    <t>Video Conferencing System for WSSP</t>
  </si>
  <si>
    <t>Head Office and Zonal Offices</t>
  </si>
  <si>
    <t>For video conferencing, saving travelling cost and improving accessibility</t>
  </si>
  <si>
    <t>PMER</t>
  </si>
  <si>
    <t>Total Hiring of Solid Waste Vehicles</t>
  </si>
  <si>
    <t>Uniforms &amp; other allied items</t>
  </si>
  <si>
    <t>Contingencies</t>
  </si>
  <si>
    <t>Zone-A</t>
  </si>
  <si>
    <t xml:space="preserve">CT Meters/ Flow meters/ pressure gauge for tube wells/Burnt Meters Replacement </t>
  </si>
  <si>
    <t>Zone-C</t>
  </si>
  <si>
    <t>Zone-D</t>
  </si>
  <si>
    <t>Source of Funding                 (ADP / WSSP  etc.)</t>
  </si>
  <si>
    <t xml:space="preserve">Development Projects (ADP)
</t>
  </si>
  <si>
    <t>Total</t>
  </si>
  <si>
    <t>General / Contigencies</t>
  </si>
  <si>
    <t xml:space="preserve">Remarks </t>
  </si>
  <si>
    <t>PROCUREMENT PLAN FY 2024-25-Operational Items  Zone-A</t>
  </si>
  <si>
    <t>Purchase of  Spray Machine (Fog type) , Welding Plant, Spray Unit etc.</t>
  </si>
  <si>
    <t>Good/ Works</t>
  </si>
  <si>
    <t>Quotation</t>
  </si>
  <si>
    <t>Water Dispenser</t>
  </si>
  <si>
    <t>Repair &amp; Maintenances (Operational)</t>
  </si>
  <si>
    <t>Drainage &amp; WS Distribution System (Civil Works)</t>
  </si>
  <si>
    <t>Total Repair &amp; Maintenances (Operational)</t>
  </si>
  <si>
    <t>Repair &amp; Maintenances 
( Vehicles&amp; Workshop )</t>
  </si>
  <si>
    <t>R&amp;M SWM Vehicles /Batteries/Tyre Replacement/Containers  tools for Vehicles &amp;  Workshop</t>
  </si>
  <si>
    <t>Works/Good</t>
  </si>
  <si>
    <t>Total Repair &amp; Maintenances (Vehicles &amp;Workshop)</t>
  </si>
  <si>
    <t xml:space="preserve">Printing &amp; Distribution of Water Bills etc. </t>
  </si>
  <si>
    <t>Supplies</t>
  </si>
  <si>
    <t>Hiring of vehicles/cleanliness/ outsourcing of Solid Waste Collection.</t>
  </si>
  <si>
    <t>Hiring of Manpower for operations</t>
  </si>
  <si>
    <t>Total Uniforms &amp; other Allied items</t>
  </si>
  <si>
    <t>Solid Waste Management Tools &amp; Equipment (Expendables)</t>
  </si>
  <si>
    <t>Tools &amp; Equipment and Expendables for SWM &amp; Water supply.</t>
  </si>
  <si>
    <t>Chemical and Medicines &amp; Pesticides etc.</t>
  </si>
  <si>
    <t>General /Contingencies</t>
  </si>
  <si>
    <t>Purchase of Transformer 100 KVA</t>
  </si>
  <si>
    <t>Total General / Contingencies</t>
  </si>
  <si>
    <t>Zonal Wise Procurement Plan FY 2024-25 - Operational Items  Zone-B</t>
  </si>
  <si>
    <t xml:space="preserve">Tentative Date of EOI/RFP/RFQ/ NIT </t>
  </si>
  <si>
    <t xml:space="preserve">Tentative Bid Submission / Opening date  </t>
  </si>
  <si>
    <t xml:space="preserve">Tentative Contract award date </t>
  </si>
  <si>
    <t>Purchase of  Spray Machine Fog type, Welding plant, Spray Unit etc.</t>
  </si>
  <si>
    <t>Repair &amp; Maintenances (operational)</t>
  </si>
  <si>
    <t>Repair &amp; Maintenances (SWM Vehicles &amp;Workshop)</t>
  </si>
  <si>
    <t>Total Repair &amp; Maintenances ((SWM Vehicles &amp;Workshop)</t>
  </si>
  <si>
    <t>Hiring of vehicles/cleanliness/ outsourcing of solid waste collection</t>
  </si>
  <si>
    <t>Total Solid Waste Management Tools &amp; Equipment (Expendables)</t>
  </si>
  <si>
    <t>General/Contingencies</t>
  </si>
  <si>
    <t>Zonal Wise Procurement Plan FY 2024-25 - Operational Items  Zone-C</t>
  </si>
  <si>
    <t>Solarization of Zone-C office 10 KVA</t>
  </si>
  <si>
    <t xml:space="preserve">Zone C </t>
  </si>
  <si>
    <t>Water Dispensor</t>
  </si>
  <si>
    <t>Sanitation Tools &amp; Equipment SWM &amp; Workshop</t>
  </si>
  <si>
    <t>SWM/WS Vehicles/Batteries/Tyre Replacement/Accidents vehicles</t>
  </si>
  <si>
    <t>Zonal Wise Procurement Plan FY 2024-25 - Operational Items  Zone-D</t>
  </si>
  <si>
    <t>Solarization Of Zone-D office 10 KVA</t>
  </si>
  <si>
    <t>Chemical/Medicines &amp; Pesticides etc.)</t>
  </si>
  <si>
    <t xml:space="preserve"> Procurement Plan FY 2024-25  Operational Items  Zone-E</t>
  </si>
  <si>
    <t>Zone
 / Department</t>
  </si>
  <si>
    <t>Procurement of Jetting Machine Upto 10,000 ltr on 4x2 truck chassis</t>
  </si>
  <si>
    <t>Zone-E</t>
  </si>
  <si>
    <t>1st /2nd Quarter</t>
  </si>
  <si>
    <t>Procurement of Suction Machine Upto 500 ltr on 6x4 truck chassis</t>
  </si>
  <si>
    <t>Water bowser/Mini Water tanker</t>
  </si>
  <si>
    <t xml:space="preserve">De-Watering pump with pipes </t>
  </si>
  <si>
    <t>RFQ</t>
  </si>
  <si>
    <t>Manual Jack hammer</t>
  </si>
  <si>
    <t>Refrigerator  For Zone</t>
  </si>
  <si>
    <t xml:space="preserve"> Repair &amp; Maintenances 
(SWM Vehicles &amp; Workshop)</t>
  </si>
  <si>
    <t>R&amp;M of SWM Vehicles/Batteries/Tyre Replacement/Containers tools for vehicles and Workshop</t>
  </si>
  <si>
    <t>RFQ/Tender</t>
  </si>
  <si>
    <t>Total Repair &amp; Maintenances (SWM Vehicles)</t>
  </si>
  <si>
    <t>Hiring of Manpower for  Operations</t>
  </si>
  <si>
    <t>Hiring/Outsourcing of  SWM Vehicles for SW collection</t>
  </si>
  <si>
    <t>General / Contingencies</t>
  </si>
  <si>
    <t>CT Meters/ Flow meters/ pressure gauge for tube wells/ Burnt meters etc.</t>
  </si>
  <si>
    <t xml:space="preserve">Contingencies / Misc. </t>
  </si>
  <si>
    <t>PROCUREMENT PLAN FY 2024-25 / (CLC Wing)</t>
  </si>
  <si>
    <t>UNICEF</t>
  </si>
  <si>
    <t>Stationary Expenses</t>
  </si>
  <si>
    <t>Uniform, Caps and Waste bin for volunteers activitie</t>
  </si>
  <si>
    <t>Awareness banners /Brochures</t>
  </si>
  <si>
    <t>PROCUREMENT PLAN FY 2024-25 - MIS Section</t>
  </si>
  <si>
    <t xml:space="preserve">Laptop Corei 7 + Accessories </t>
  </si>
  <si>
    <t>Subjected to avalibility  of Funds</t>
  </si>
  <si>
    <t>Heavy duty Printers Black &amp; White</t>
  </si>
  <si>
    <t>2016 purchased too much repair activities performed on them
10 x HO
1 x Each Zones</t>
  </si>
  <si>
    <t>Color Laser jet Printer for HO</t>
  </si>
  <si>
    <t>For Head Office
1 x MIS
1 x Media</t>
  </si>
  <si>
    <t>Photocopier for Zonal Office</t>
  </si>
  <si>
    <t>Including SIMs charges and Routine maintenance</t>
  </si>
  <si>
    <t>Fleet Tracking System Monitoring Charges</t>
  </si>
  <si>
    <t>ERP Maintanence &amp; SLA</t>
  </si>
  <si>
    <t>UPS for Datacenter for each Zone</t>
  </si>
  <si>
    <t xml:space="preserve">1 x Zone A                                                                           1 x Zone B                                                                           1 x Zone C                                                                                      1 x Zone D                                                                            1 x Zone E                                                                                                                                                          </t>
  </si>
  <si>
    <t>PROCUREMENT PLAN FY 2024-25 - Development Projects</t>
  </si>
  <si>
    <t xml:space="preserve">REHABILITATION OF WATER SUPPLY INFRASTRUCTURE FOR ZONE-C and D PESHAWAR </t>
  </si>
  <si>
    <t>Projects</t>
  </si>
  <si>
    <t xml:space="preserve">District Development Plan for peshawar ADP# 1165/210549 (2021-22) </t>
  </si>
  <si>
    <t xml:space="preserve">Installation of Water Supply Distribution Network with High Density Polyethylene (HDPE) Pipes at UC 30,31,32,33,34,35, PK 75 Peshawar </t>
  </si>
  <si>
    <t xml:space="preserve">(Peshawar Uplift Program Phase- II (2021-22), Provincial Govt. ADP No. 190449).  </t>
  </si>
  <si>
    <t>Construction of WSSP Head Office Building Peshawar</t>
  </si>
  <si>
    <t>ADP # 1460/170434</t>
  </si>
  <si>
    <t>Detail Design, Conveyance System of Sewerage Treatment Plant at Site H Faqir Kalay Peshawar</t>
  </si>
  <si>
    <t>Consultancy</t>
  </si>
  <si>
    <t>RFP</t>
  </si>
  <si>
    <t>ADP # 2054/ (2021-22)</t>
  </si>
  <si>
    <t>Design of Rehabilitation of Shahi Katha Drain Peshawar  (ADP # 2057/21-22)</t>
  </si>
  <si>
    <t>ADP # 2077 /210146 (2021-22)</t>
  </si>
  <si>
    <t>Improvement of Drainage System in Peshawar Zoo and Rahatabad Area</t>
  </si>
  <si>
    <t>ADP # 2075/210138 (2021-22)</t>
  </si>
  <si>
    <t>Operationalization of 13 No. of TubeWells taken over from Pak PWD</t>
  </si>
  <si>
    <t>GOKP</t>
  </si>
  <si>
    <t>Improvement of Drainage Hotspots in Jurisdiction of WSSP</t>
  </si>
  <si>
    <t>ADP # 1144/150189</t>
  </si>
  <si>
    <t>Construction /rehabililtation of  Drains,street &amp; Allied Structures,RCC Maholes covers,video logging of tubewells</t>
  </si>
  <si>
    <t xml:space="preserve">Repair of Damaged section of shahi katta </t>
  </si>
  <si>
    <t>“Construction of store rooms for Zone A, C, D and Rehabilitation of Existing store Rooms at Zone B, D and Zone E WSSP Peshawar</t>
  </si>
  <si>
    <t>C&amp;M</t>
  </si>
  <si>
    <t xml:space="preserve">Annual Printing Framwork Contract </t>
  </si>
  <si>
    <t xml:space="preserve">Tender </t>
  </si>
  <si>
    <t>TOTAL</t>
  </si>
  <si>
    <t>PROCUREMENT PLAN FY 2024-25 -  Media Section</t>
  </si>
  <si>
    <t xml:space="preserve">Tentative Contract award date  </t>
  </si>
  <si>
    <t xml:space="preserve">Finance </t>
  </si>
  <si>
    <t>1st/2nd Quarter</t>
  </si>
  <si>
    <t xml:space="preserve">Hiring of Tax Consultant </t>
  </si>
  <si>
    <t xml:space="preserve">Hiring of External Auditor Firm </t>
  </si>
  <si>
    <t>PMER - PROCUREMENT PLAN FY 2024-25</t>
  </si>
  <si>
    <t xml:space="preserve">Solarization of TWs </t>
  </si>
  <si>
    <t>Support to WSSP for Expansion of operations into Semi-urban areas of Peshawar (ADP 190454)</t>
  </si>
  <si>
    <t>ADP 190454</t>
  </si>
  <si>
    <t xml:space="preserve">Donor Supported Programs </t>
  </si>
  <si>
    <t>Goods/Services &amp; work</t>
  </si>
  <si>
    <t>Quotations</t>
  </si>
  <si>
    <t>Fleet Tracking System Fleet Management 
(New Devices)</t>
  </si>
  <si>
    <t>Tender / Renewal</t>
  </si>
  <si>
    <t>Proposed Budget</t>
  </si>
  <si>
    <t xml:space="preserve">Stationary for Intra-School Art Competitions on WASH among students. </t>
  </si>
  <si>
    <t>1st  Quarter</t>
  </si>
  <si>
    <t>Source of Funding (ADP / WSSP Funds etc.)</t>
  </si>
  <si>
    <t>Donner Funded</t>
  </si>
  <si>
    <t>Quoations</t>
  </si>
  <si>
    <t>Quaotions</t>
  </si>
  <si>
    <t>Newspapers and Advertisment Charges (Publication in Newspapers, Banner printing etc.)</t>
  </si>
  <si>
    <t>Misc / Contegencies</t>
  </si>
  <si>
    <t>Total Repair &amp; Maintenances (SWM &amp; Vehciles)</t>
  </si>
  <si>
    <t>Total Repair &amp; Maintenances (Opertional)</t>
  </si>
  <si>
    <t>Zonal Wise Procurement Plan FY 2024-25 - Summary Sheet</t>
  </si>
  <si>
    <t>Repair &amp; Maintenances SWM &amp; Vechiles</t>
  </si>
  <si>
    <t>Total Repair &amp; Maintenances SWM &amp; Vechiles</t>
  </si>
  <si>
    <t>Hiring of Solid Waste Vehicles 
(Eid ul Adha Opertions)</t>
  </si>
  <si>
    <t>Solid Waste Management Tools &amp; Equipment (Expandable)</t>
  </si>
  <si>
    <t>Repair &amp; Maintenances (SWM / Vechiles)</t>
  </si>
  <si>
    <t>Uniform &amp; Health &amp; Preventive Programs</t>
  </si>
  <si>
    <t>Hiring of Solid Waste Vehicles
 (Eid ul Adha Opertions)</t>
  </si>
  <si>
    <t>All Procurement are subjected to avalibility of funds. 
The time of procurement  could be aligned to avalibility  of funds,  urgency /need of the requirements during the implementation period (FY: 2024-25).</t>
  </si>
  <si>
    <t>PROCUREMENT PLAN FOR YEAR 2024-25
 SUMMARY SHEET</t>
  </si>
  <si>
    <t>Estimated Amount 
(From Zone)</t>
  </si>
  <si>
    <t xml:space="preserve">Procurement of Waste Bins / Containers </t>
  </si>
  <si>
    <t>Contigencies</t>
  </si>
  <si>
    <t>IT equipment  repair and maintenance</t>
  </si>
  <si>
    <r>
      <t xml:space="preserve">Datacenter Maintenance, Warranty and Support Renewal Licenses
</t>
    </r>
    <r>
      <rPr>
        <b/>
        <sz val="11"/>
        <rFont val="Calibri"/>
        <family val="2"/>
        <scheme val="minor"/>
      </rPr>
      <t xml:space="preserve"> (Alternate is Cloud Services)</t>
    </r>
  </si>
  <si>
    <t>6 KVA Ups for Video wall room and Conference room</t>
  </si>
  <si>
    <t>Actual Exp 2023-24</t>
  </si>
  <si>
    <t>Demanded Amount (Rs.) 2024-25</t>
  </si>
  <si>
    <t>Proposed Budget FY : 2024-25</t>
  </si>
  <si>
    <t>Purchase of  Equipment</t>
  </si>
  <si>
    <t xml:space="preserve">Purchase of  Furniture </t>
  </si>
  <si>
    <t>Total Purchase of Furniture</t>
  </si>
  <si>
    <t xml:space="preserve">Legal And Professional Charges </t>
  </si>
  <si>
    <t xml:space="preserve">Purchase Assets </t>
  </si>
  <si>
    <t>Purchase of  Furniture</t>
  </si>
  <si>
    <t>Total Purchase of  Equipment</t>
  </si>
  <si>
    <t xml:space="preserve">Total Purchase of  Furniture </t>
  </si>
  <si>
    <t>Quotaion</t>
  </si>
  <si>
    <t>Purchase of Equipment</t>
  </si>
  <si>
    <t>Total Purchase of Equipment</t>
  </si>
  <si>
    <t xml:space="preserve">Purchase of Furniture </t>
  </si>
  <si>
    <t xml:space="preserve">Total Purchase of Furniture </t>
  </si>
  <si>
    <t xml:space="preserve"> Stationary</t>
  </si>
  <si>
    <t>Purchase of Furniture</t>
  </si>
  <si>
    <t>Repair &amp; Maintenances (SWM &amp; Vehciles)</t>
  </si>
  <si>
    <t>Total General / Contigencies</t>
  </si>
  <si>
    <t>Purchase of Equipmenst</t>
  </si>
  <si>
    <t xml:space="preserve"> Contigencies / General</t>
  </si>
  <si>
    <t>Zone - A</t>
  </si>
  <si>
    <t>Zone - B</t>
  </si>
  <si>
    <t>Zone - C</t>
  </si>
  <si>
    <t>Zone - D</t>
  </si>
  <si>
    <t>Zone - E</t>
  </si>
  <si>
    <t>98'' LED Screen for Confernece Room</t>
  </si>
  <si>
    <t>Purchase of Furnitures</t>
  </si>
  <si>
    <t>Subjected to Avalibility of Funds.</t>
  </si>
  <si>
    <t>Uniform / Health &amp; Preventive tools</t>
  </si>
  <si>
    <t xml:space="preserve"> Purchase of Equipment </t>
  </si>
  <si>
    <t>Repair &amp; Maintenances Tube wells(Electrical &amp; Mechanical)</t>
  </si>
  <si>
    <t xml:space="preserve"> Printing and Stationary</t>
  </si>
  <si>
    <t>Vehicle 2000 cc (Haval H6, Hyundai Tucson/ Sonata/ Elantra/ Sportage etc.)</t>
  </si>
  <si>
    <t>Direct</t>
  </si>
  <si>
    <t>1st / 2nd Quarter</t>
  </si>
  <si>
    <t>Toyota Corolla Gli/ Yaris (Ative-CVT-1300cc)</t>
  </si>
  <si>
    <t xml:space="preserve">Toyota Corolla Gli/ Yaris (GLI M/T-1300cc) </t>
  </si>
  <si>
    <t>Suzuki Cultus 1000cc (VXL)</t>
  </si>
  <si>
    <t>Sub-Total for Vehicles (A)</t>
  </si>
  <si>
    <t>Office Machinery/ Equipment</t>
  </si>
  <si>
    <t>1.5 Ton Inverter Split AC</t>
  </si>
  <si>
    <t>Water Dispensers (Hot &amp; Cold)</t>
  </si>
  <si>
    <t>Sub-Total Machinery &amp; Office Equipment (B)</t>
  </si>
  <si>
    <t>Office Furniture</t>
  </si>
  <si>
    <r>
      <t>File Racks- Steel (</t>
    </r>
    <r>
      <rPr>
        <i/>
        <sz val="12"/>
        <color theme="1"/>
        <rFont val="Calibri"/>
        <family val="2"/>
        <scheme val="minor"/>
      </rPr>
      <t>Size 6.5x5x1.5)</t>
    </r>
  </si>
  <si>
    <r>
      <t>File Cabinets- Wooden (</t>
    </r>
    <r>
      <rPr>
        <i/>
        <sz val="12"/>
        <color theme="1"/>
        <rFont val="Calibri"/>
        <family val="2"/>
        <scheme val="minor"/>
      </rPr>
      <t>Size 6.5x3.5x1.5)</t>
    </r>
  </si>
  <si>
    <t>Three Seater Bench/ Sofa</t>
  </si>
  <si>
    <t>Sub-Total Office Machinery/ Equipment &amp;  Furniture (C)</t>
  </si>
  <si>
    <t>Grand Total Vehicles, Office Machinery, Equipment and Furniture (A+B+C)</t>
  </si>
  <si>
    <t>Health &amp; Preventive Programs</t>
  </si>
  <si>
    <t xml:space="preserve">Health Insurance </t>
  </si>
  <si>
    <t xml:space="preserve">Life Insurance </t>
  </si>
  <si>
    <t>Designated Vehicles Insurance (Comprehensive)</t>
  </si>
  <si>
    <t>Total Health &amp; Preventive Programs</t>
  </si>
  <si>
    <t>Capacity Building and trainings</t>
  </si>
  <si>
    <t>Capacity Building of WSSP Staff
 (HO and Zones)</t>
  </si>
  <si>
    <t>Head Office /Zones</t>
  </si>
  <si>
    <t>1st/2nd/3rd Quarter</t>
  </si>
  <si>
    <t xml:space="preserve">Stationary for Head office </t>
  </si>
  <si>
    <t xml:space="preserve">Stationary for Head Office </t>
  </si>
  <si>
    <t>Hiring of Security Services (HO &amp; Zones)</t>
  </si>
  <si>
    <t>Hiring of Security Guards/ Firm</t>
  </si>
  <si>
    <t>Ex-Servicemen Police Constables (Revenue Enforcement)</t>
  </si>
  <si>
    <t>PROCUREMENT PLAN FY 2024-25 - HR/ Admin - Head Office</t>
  </si>
  <si>
    <t>Total Amount (Rs.)</t>
  </si>
  <si>
    <t>RFP / Direct</t>
  </si>
  <si>
    <t xml:space="preserve">ADP </t>
  </si>
  <si>
    <t>ADP Allocation (FY: 2024-25).</t>
  </si>
  <si>
    <t xml:space="preserve">  ADP Allocation (2024-25)</t>
  </si>
  <si>
    <t xml:space="preserve">Unit Price </t>
  </si>
  <si>
    <t>Total Estimate (Demanded)</t>
  </si>
  <si>
    <t>Total Hiring of Security Services (HO &amp; Zones)</t>
  </si>
  <si>
    <t xml:space="preserve">Company Maintained Vehciles for Management
</t>
  </si>
  <si>
    <t>MIS (IT Equipments)</t>
  </si>
  <si>
    <t>PROCUREMENT PLAN FY 2024-25 - Legal &amp; Professional Expenses - Head Office</t>
  </si>
  <si>
    <t>Opertional Expendeture</t>
  </si>
  <si>
    <t>Admin Expenditure</t>
  </si>
  <si>
    <t xml:space="preserve">Total Purchase Assets </t>
  </si>
  <si>
    <t>Total Admin Expenditure</t>
  </si>
  <si>
    <t>Work / Services</t>
  </si>
  <si>
    <t>Total Devlopmental Project (GoKP Proposed Schemes / ADP)- B</t>
  </si>
  <si>
    <t>Grand Total (A+B)</t>
  </si>
  <si>
    <t>Total ( Admin &amp; Opertional  Expenditure)- A</t>
  </si>
  <si>
    <t>Planning and Monitoring  Department  (ADP)</t>
  </si>
  <si>
    <t>Proposed Budget 2024-25</t>
  </si>
  <si>
    <t>Contingencies  &amp; other litigations)</t>
  </si>
  <si>
    <t>Legal &amp; Professional Expenses / Legal Advisor</t>
  </si>
  <si>
    <t>Rent a Car Service</t>
  </si>
  <si>
    <t>Actual Exp 2023-25</t>
  </si>
  <si>
    <r>
      <t xml:space="preserve">Connectivity with head office of remote zonal locations (Cameras &amp; Bio-Metrics, LEDs, storage,) and Acceesories  for all zonal offices, parking yards, water rate and LFS </t>
    </r>
    <r>
      <rPr>
        <sz val="11"/>
        <color rgb="FFFF0000"/>
        <rFont val="Calibri"/>
        <family val="2"/>
        <scheme val="minor"/>
      </rPr>
      <t>(Detailed Attached As Annexure-A)</t>
    </r>
  </si>
  <si>
    <t>Drainage &amp; WS Distribution System(Civil Works)</t>
  </si>
  <si>
    <t>Sanitation Tools &amp; Equipment and Expendables for SWM &amp; Water supply.</t>
  </si>
  <si>
    <t xml:space="preserve">CLC Expenses </t>
  </si>
  <si>
    <t>All Zonal offices, parking yard, Zone B workshop, water rate offices, Transfer station and LFS 
(Detailed Attached As Annexure-A)</t>
  </si>
  <si>
    <t>Hiring of Manpower for Expenasion (11 Ucs)</t>
  </si>
  <si>
    <t>Hiring of Manpower for opertions</t>
  </si>
  <si>
    <t>Media &amp; Publication Expenditures</t>
  </si>
  <si>
    <t>GM(Ops)/ GM(HR)</t>
  </si>
  <si>
    <t>ZMs</t>
  </si>
  <si>
    <t>One Per Zone</t>
  </si>
  <si>
    <t>CEO office</t>
  </si>
  <si>
    <t>Manager HR,MIS,3 For ZE, 1 For ZC.</t>
  </si>
  <si>
    <t>Total Estimate (Demanded) From MIS 2024-25</t>
  </si>
  <si>
    <t>Estimate (Demanded)</t>
  </si>
  <si>
    <t>Hiring of Manpower for Expenasion 
(11 Ucs)</t>
  </si>
  <si>
    <t xml:space="preserve">Machinary  &amp; office  Equipment  Zones
</t>
  </si>
  <si>
    <t xml:space="preserve">Machinary  &amp; office  Equipment  (HO)
</t>
  </si>
  <si>
    <t xml:space="preserve">Furnitures For  (HO)
</t>
  </si>
  <si>
    <t xml:space="preserve">Furnitures For Zones 
</t>
  </si>
  <si>
    <t>Suzuki Alto 660 CC for Revenue (Under leasing arrangment - 1 year)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</si>
</sst>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[$-409]d\-mmm\-yy;@"/>
    <numFmt numFmtId="167" formatCode="[$-409]dd\-mmm\-yy;@"/>
    <numFmt numFmtId="168" formatCode="0.0"/>
  </numFmts>
  <fonts count="30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1"/>
      <color theme="1"/>
      <name val="Arial"/>
      <family val="2"/>
    </font>
    <font>
      <b/>
      <sz val="18"/>
      <color theme="1"/>
      <name val="Calibri"/>
      <family val="2"/>
      <scheme val="minor"/>
    </font>
    <font>
      <b/>
      <sz val="18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4"/>
      <color theme="1"/>
      <name val="Arial"/>
      <family val="2"/>
    </font>
    <font>
      <sz val="16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sz val="14"/>
      <name val="Arial"/>
      <family val="2"/>
    </font>
    <font>
      <sz val="16"/>
      <color theme="1"/>
      <name val="Arial"/>
      <family val="2"/>
    </font>
    <font>
      <b/>
      <sz val="16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 tint="-0.14999847407452621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5">
    <xf numFmtId="0" fontId="0" fillId="0" borderId="0"/>
    <xf numFmtId="164" fontId="3" fillId="0" borderId="0" applyFont="0" applyFill="0" applyBorder="0" applyAlignment="0" applyProtection="0"/>
    <xf numFmtId="0" fontId="5" fillId="0" borderId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</cellStyleXfs>
  <cellXfs count="667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7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wrapText="1"/>
    </xf>
    <xf numFmtId="0" fontId="0" fillId="0" borderId="1" xfId="0" applyBorder="1"/>
    <xf numFmtId="0" fontId="8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0" fillId="2" borderId="1" xfId="0" applyFill="1" applyBorder="1" applyAlignment="1">
      <alignment vertical="center"/>
    </xf>
    <xf numFmtId="0" fontId="0" fillId="0" borderId="10" xfId="0" applyBorder="1"/>
    <xf numFmtId="0" fontId="0" fillId="0" borderId="0" xfId="0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165" fontId="1" fillId="0" borderId="11" xfId="1" applyNumberFormat="1" applyFont="1" applyBorder="1"/>
    <xf numFmtId="0" fontId="5" fillId="2" borderId="1" xfId="0" applyFont="1" applyFill="1" applyBorder="1" applyAlignment="1">
      <alignment horizontal="left" vertical="center" wrapText="1"/>
    </xf>
    <xf numFmtId="165" fontId="7" fillId="2" borderId="1" xfId="1" applyNumberFormat="1" applyFont="1" applyFill="1" applyBorder="1" applyAlignment="1">
      <alignment vertical="center"/>
    </xf>
    <xf numFmtId="165" fontId="5" fillId="2" borderId="1" xfId="1" applyNumberFormat="1" applyFont="1" applyFill="1" applyBorder="1" applyAlignment="1">
      <alignment horizontal="center" vertical="center" wrapText="1"/>
    </xf>
    <xf numFmtId="165" fontId="5" fillId="2" borderId="1" xfId="1" applyNumberFormat="1" applyFont="1" applyFill="1" applyBorder="1" applyAlignment="1">
      <alignment horizontal="center" vertical="center"/>
    </xf>
    <xf numFmtId="165" fontId="5" fillId="2" borderId="1" xfId="1" applyNumberFormat="1" applyFont="1" applyFill="1" applyBorder="1" applyAlignment="1">
      <alignment vertical="center"/>
    </xf>
    <xf numFmtId="166" fontId="5" fillId="0" borderId="1" xfId="0" applyNumberFormat="1" applyFont="1" applyBorder="1" applyAlignment="1">
      <alignment horizontal="center" vertical="center"/>
    </xf>
    <xf numFmtId="165" fontId="5" fillId="2" borderId="1" xfId="1" applyNumberFormat="1" applyFont="1" applyFill="1" applyBorder="1" applyAlignment="1">
      <alignment horizontal="left" vertical="center"/>
    </xf>
    <xf numFmtId="165" fontId="1" fillId="2" borderId="1" xfId="1" applyNumberFormat="1" applyFont="1" applyFill="1" applyBorder="1" applyAlignment="1">
      <alignment wrapText="1"/>
    </xf>
    <xf numFmtId="165" fontId="5" fillId="2" borderId="1" xfId="1" applyNumberFormat="1" applyFont="1" applyFill="1" applyBorder="1" applyAlignment="1">
      <alignment vertical="center" wrapText="1"/>
    </xf>
    <xf numFmtId="165" fontId="1" fillId="0" borderId="1" xfId="1" applyNumberFormat="1" applyFont="1" applyBorder="1" applyAlignment="1">
      <alignment vertical="center" wrapText="1"/>
    </xf>
    <xf numFmtId="165" fontId="1" fillId="0" borderId="1" xfId="1" applyNumberFormat="1" applyFont="1" applyFill="1" applyBorder="1" applyAlignment="1">
      <alignment vertical="center"/>
    </xf>
    <xf numFmtId="165" fontId="8" fillId="2" borderId="1" xfId="1" applyNumberFormat="1" applyFont="1" applyFill="1" applyBorder="1" applyAlignment="1">
      <alignment vertical="center" wrapText="1"/>
    </xf>
    <xf numFmtId="165" fontId="1" fillId="2" borderId="1" xfId="1" applyNumberFormat="1" applyFont="1" applyFill="1" applyBorder="1" applyAlignment="1">
      <alignment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left"/>
    </xf>
    <xf numFmtId="0" fontId="1" fillId="0" borderId="1" xfId="0" applyFont="1" applyBorder="1" applyAlignment="1">
      <alignment horizontal="left"/>
    </xf>
    <xf numFmtId="0" fontId="5" fillId="2" borderId="1" xfId="0" applyFont="1" applyFill="1" applyBorder="1" applyAlignment="1">
      <alignment horizontal="left" vertical="center"/>
    </xf>
    <xf numFmtId="0" fontId="7" fillId="0" borderId="1" xfId="0" applyFont="1" applyBorder="1" applyAlignment="1">
      <alignment horizontal="left" vertical="center" wrapText="1"/>
    </xf>
    <xf numFmtId="0" fontId="0" fillId="2" borderId="1" xfId="0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166" fontId="11" fillId="0" borderId="1" xfId="0" applyNumberFormat="1" applyFont="1" applyBorder="1" applyAlignment="1">
      <alignment horizontal="center" vertical="center" wrapText="1"/>
    </xf>
    <xf numFmtId="0" fontId="5" fillId="0" borderId="12" xfId="0" applyFont="1" applyBorder="1"/>
    <xf numFmtId="0" fontId="1" fillId="0" borderId="1" xfId="0" applyFont="1" applyBorder="1" applyAlignment="1">
      <alignment horizontal="left" wrapText="1"/>
    </xf>
    <xf numFmtId="0" fontId="4" fillId="2" borderId="3" xfId="0" applyFont="1" applyFill="1" applyBorder="1"/>
    <xf numFmtId="165" fontId="0" fillId="0" borderId="0" xfId="1" applyNumberFormat="1" applyFont="1"/>
    <xf numFmtId="165" fontId="5" fillId="0" borderId="1" xfId="1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166" fontId="5" fillId="0" borderId="9" xfId="0" applyNumberFormat="1" applyFont="1" applyBorder="1" applyAlignment="1">
      <alignment horizontal="center" vertical="center"/>
    </xf>
    <xf numFmtId="0" fontId="0" fillId="0" borderId="19" xfId="0" applyBorder="1"/>
    <xf numFmtId="0" fontId="1" fillId="2" borderId="1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165" fontId="1" fillId="2" borderId="1" xfId="1" applyNumberFormat="1" applyFont="1" applyFill="1" applyBorder="1" applyAlignment="1">
      <alignment horizontal="center" vertical="center" wrapText="1"/>
    </xf>
    <xf numFmtId="0" fontId="5" fillId="0" borderId="27" xfId="0" applyFont="1" applyBorder="1" applyAlignment="1">
      <alignment vertical="center" wrapText="1"/>
    </xf>
    <xf numFmtId="0" fontId="4" fillId="2" borderId="4" xfId="0" applyFont="1" applyFill="1" applyBorder="1" applyAlignment="1">
      <alignment horizontal="left"/>
    </xf>
    <xf numFmtId="165" fontId="5" fillId="2" borderId="4" xfId="1" applyNumberFormat="1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vertical="center" wrapText="1"/>
    </xf>
    <xf numFmtId="165" fontId="12" fillId="3" borderId="4" xfId="1" applyNumberFormat="1" applyFont="1" applyFill="1" applyBorder="1" applyAlignment="1">
      <alignment vertical="center"/>
    </xf>
    <xf numFmtId="0" fontId="5" fillId="0" borderId="4" xfId="0" applyFont="1" applyBorder="1" applyAlignment="1">
      <alignment horizontal="center" vertical="center" wrapText="1"/>
    </xf>
    <xf numFmtId="167" fontId="5" fillId="0" borderId="4" xfId="0" applyNumberFormat="1" applyFont="1" applyBorder="1" applyAlignment="1">
      <alignment horizontal="center" vertical="center"/>
    </xf>
    <xf numFmtId="166" fontId="9" fillId="0" borderId="4" xfId="0" applyNumberFormat="1" applyFont="1" applyBorder="1" applyAlignment="1">
      <alignment horizontal="center" vertical="center" wrapText="1"/>
    </xf>
    <xf numFmtId="166" fontId="9" fillId="0" borderId="28" xfId="0" applyNumberFormat="1" applyFont="1" applyBorder="1" applyAlignment="1">
      <alignment horizontal="center" vertical="center" wrapText="1"/>
    </xf>
    <xf numFmtId="0" fontId="1" fillId="0" borderId="11" xfId="0" applyFont="1" applyBorder="1" applyAlignment="1">
      <alignment horizontal="left"/>
    </xf>
    <xf numFmtId="165" fontId="1" fillId="0" borderId="11" xfId="1" applyNumberFormat="1" applyFont="1" applyBorder="1" applyAlignment="1">
      <alignment vertical="center"/>
    </xf>
    <xf numFmtId="0" fontId="0" fillId="0" borderId="11" xfId="0" applyBorder="1" applyAlignment="1">
      <alignment vertical="center"/>
    </xf>
    <xf numFmtId="167" fontId="5" fillId="0" borderId="11" xfId="0" applyNumberFormat="1" applyFont="1" applyBorder="1" applyAlignment="1">
      <alignment horizontal="center" vertical="center"/>
    </xf>
    <xf numFmtId="0" fontId="10" fillId="0" borderId="11" xfId="0" applyFont="1" applyBorder="1"/>
    <xf numFmtId="0" fontId="10" fillId="0" borderId="12" xfId="0" applyFont="1" applyBorder="1"/>
    <xf numFmtId="166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wrapText="1"/>
    </xf>
    <xf numFmtId="0" fontId="0" fillId="2" borderId="8" xfId="0" applyFill="1" applyBorder="1" applyAlignment="1">
      <alignment vertical="center" wrapText="1"/>
    </xf>
    <xf numFmtId="166" fontId="9" fillId="2" borderId="1" xfId="0" applyNumberFormat="1" applyFont="1" applyFill="1" applyBorder="1" applyAlignment="1">
      <alignment horizontal="center" vertical="center"/>
    </xf>
    <xf numFmtId="166" fontId="9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/>
    </xf>
    <xf numFmtId="165" fontId="1" fillId="2" borderId="1" xfId="1" applyNumberFormat="1" applyFont="1" applyFill="1" applyBorder="1" applyAlignment="1">
      <alignment vertical="center"/>
    </xf>
    <xf numFmtId="165" fontId="12" fillId="2" borderId="1" xfId="1" applyNumberFormat="1" applyFont="1" applyFill="1" applyBorder="1" applyAlignment="1">
      <alignment vertical="center"/>
    </xf>
    <xf numFmtId="167" fontId="5" fillId="2" borderId="1" xfId="0" applyNumberFormat="1" applyFont="1" applyFill="1" applyBorder="1" applyAlignment="1">
      <alignment horizontal="center" vertical="center"/>
    </xf>
    <xf numFmtId="0" fontId="0" fillId="2" borderId="1" xfId="0" applyFill="1" applyBorder="1"/>
    <xf numFmtId="0" fontId="10" fillId="2" borderId="1" xfId="0" applyFont="1" applyFill="1" applyBorder="1"/>
    <xf numFmtId="165" fontId="0" fillId="0" borderId="0" xfId="0" applyNumberFormat="1"/>
    <xf numFmtId="0" fontId="1" fillId="0" borderId="11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/>
    </xf>
    <xf numFmtId="0" fontId="1" fillId="2" borderId="1" xfId="0" applyFont="1" applyFill="1" applyBorder="1" applyAlignment="1">
      <alignment horizontal="left" vertical="center"/>
    </xf>
    <xf numFmtId="0" fontId="0" fillId="0" borderId="20" xfId="0" applyBorder="1"/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left" vertical="center" wrapText="1"/>
    </xf>
    <xf numFmtId="165" fontId="1" fillId="2" borderId="6" xfId="1" applyNumberFormat="1" applyFont="1" applyFill="1" applyBorder="1" applyAlignment="1">
      <alignment horizontal="center" vertical="center" wrapText="1"/>
    </xf>
    <xf numFmtId="165" fontId="5" fillId="0" borderId="1" xfId="1" applyNumberFormat="1" applyFont="1" applyBorder="1" applyAlignment="1">
      <alignment horizontal="center" vertical="center"/>
    </xf>
    <xf numFmtId="165" fontId="5" fillId="2" borderId="1" xfId="1" applyNumberFormat="1" applyFont="1" applyFill="1" applyBorder="1" applyAlignment="1">
      <alignment horizontal="left" vertical="center" wrapText="1"/>
    </xf>
    <xf numFmtId="165" fontId="5" fillId="2" borderId="8" xfId="1" applyNumberFormat="1" applyFont="1" applyFill="1" applyBorder="1" applyAlignment="1">
      <alignment horizontal="center" vertical="center" wrapText="1"/>
    </xf>
    <xf numFmtId="165" fontId="5" fillId="2" borderId="0" xfId="1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0" fillId="2" borderId="0" xfId="0" applyFill="1"/>
    <xf numFmtId="0" fontId="1" fillId="2" borderId="13" xfId="0" applyFont="1" applyFill="1" applyBorder="1" applyAlignment="1">
      <alignment horizontal="left" vertical="center" wrapText="1"/>
    </xf>
    <xf numFmtId="0" fontId="0" fillId="2" borderId="17" xfId="0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165" fontId="0" fillId="2" borderId="0" xfId="0" applyNumberFormat="1" applyFill="1"/>
    <xf numFmtId="166" fontId="5" fillId="2" borderId="9" xfId="0" applyNumberFormat="1" applyFont="1" applyFill="1" applyBorder="1" applyAlignment="1">
      <alignment horizontal="center" vertical="center"/>
    </xf>
    <xf numFmtId="166" fontId="9" fillId="2" borderId="9" xfId="0" applyNumberFormat="1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vertical="center" wrapText="1"/>
    </xf>
    <xf numFmtId="0" fontId="0" fillId="2" borderId="19" xfId="0" applyFill="1" applyBorder="1"/>
    <xf numFmtId="0" fontId="1" fillId="2" borderId="20" xfId="0" applyFont="1" applyFill="1" applyBorder="1" applyAlignment="1">
      <alignment horizontal="left"/>
    </xf>
    <xf numFmtId="165" fontId="1" fillId="2" borderId="20" xfId="1" applyNumberFormat="1" applyFont="1" applyFill="1" applyBorder="1" applyAlignment="1">
      <alignment vertical="center"/>
    </xf>
    <xf numFmtId="0" fontId="0" fillId="2" borderId="20" xfId="0" applyFill="1" applyBorder="1" applyAlignment="1">
      <alignment vertical="center"/>
    </xf>
    <xf numFmtId="167" fontId="5" fillId="2" borderId="20" xfId="0" applyNumberFormat="1" applyFont="1" applyFill="1" applyBorder="1" applyAlignment="1">
      <alignment horizontal="center" vertical="center"/>
    </xf>
    <xf numFmtId="0" fontId="10" fillId="2" borderId="20" xfId="0" applyFont="1" applyFill="1" applyBorder="1"/>
    <xf numFmtId="0" fontId="10" fillId="2" borderId="21" xfId="0" applyFont="1" applyFill="1" applyBorder="1"/>
    <xf numFmtId="0" fontId="4" fillId="2" borderId="17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 wrapText="1"/>
    </xf>
    <xf numFmtId="0" fontId="4" fillId="2" borderId="30" xfId="0" applyFont="1" applyFill="1" applyBorder="1" applyAlignment="1">
      <alignment horizontal="center" vertical="center" wrapText="1"/>
    </xf>
    <xf numFmtId="165" fontId="4" fillId="2" borderId="30" xfId="1" applyNumberFormat="1" applyFont="1" applyFill="1" applyBorder="1" applyAlignment="1">
      <alignment horizontal="center" vertical="center" wrapText="1"/>
    </xf>
    <xf numFmtId="0" fontId="12" fillId="2" borderId="13" xfId="0" applyFont="1" applyFill="1" applyBorder="1" applyAlignment="1">
      <alignment horizontal="center" vertical="center" wrapText="1"/>
    </xf>
    <xf numFmtId="166" fontId="10" fillId="2" borderId="1" xfId="0" applyNumberFormat="1" applyFont="1" applyFill="1" applyBorder="1" applyAlignment="1">
      <alignment horizontal="center" vertical="center"/>
    </xf>
    <xf numFmtId="166" fontId="10" fillId="2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 wrapText="1"/>
    </xf>
    <xf numFmtId="166" fontId="11" fillId="0" borderId="1" xfId="0" applyNumberFormat="1" applyFont="1" applyBorder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17" fontId="5" fillId="0" borderId="9" xfId="0" applyNumberFormat="1" applyFont="1" applyBorder="1" applyAlignment="1">
      <alignment horizontal="center"/>
    </xf>
    <xf numFmtId="0" fontId="16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8" fillId="0" borderId="11" xfId="0" applyFont="1" applyBorder="1" applyAlignment="1">
      <alignment wrapText="1"/>
    </xf>
    <xf numFmtId="0" fontId="1" fillId="0" borderId="11" xfId="0" applyFont="1" applyBorder="1"/>
    <xf numFmtId="0" fontId="5" fillId="0" borderId="11" xfId="0" applyFont="1" applyBorder="1" applyAlignment="1">
      <alignment horizontal="center"/>
    </xf>
    <xf numFmtId="0" fontId="5" fillId="0" borderId="11" xfId="0" applyFont="1" applyBorder="1" applyAlignment="1">
      <alignment horizontal="center" wrapText="1"/>
    </xf>
    <xf numFmtId="0" fontId="5" fillId="0" borderId="11" xfId="0" applyFont="1" applyBorder="1"/>
    <xf numFmtId="0" fontId="0" fillId="2" borderId="22" xfId="0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165" fontId="3" fillId="2" borderId="22" xfId="1" applyNumberFormat="1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center" vertical="center" wrapText="1"/>
    </xf>
    <xf numFmtId="165" fontId="3" fillId="2" borderId="2" xfId="1" applyNumberFormat="1" applyFont="1" applyFill="1" applyBorder="1" applyAlignment="1">
      <alignment horizontal="center" vertical="center" wrapText="1"/>
    </xf>
    <xf numFmtId="165" fontId="3" fillId="2" borderId="1" xfId="1" applyNumberFormat="1" applyFont="1" applyFill="1" applyBorder="1" applyAlignment="1">
      <alignment horizontal="center" vertical="center" wrapText="1"/>
    </xf>
    <xf numFmtId="165" fontId="3" fillId="2" borderId="1" xfId="1" applyNumberFormat="1" applyFont="1" applyFill="1" applyBorder="1" applyAlignment="1">
      <alignment vertical="center" wrapText="1"/>
    </xf>
    <xf numFmtId="166" fontId="0" fillId="2" borderId="1" xfId="0" applyNumberFormat="1" applyFill="1" applyBorder="1" applyAlignment="1">
      <alignment horizontal="center" vertical="center"/>
    </xf>
    <xf numFmtId="165" fontId="3" fillId="2" borderId="1" xfId="1" applyNumberFormat="1" applyFont="1" applyFill="1" applyBorder="1" applyAlignment="1">
      <alignment vertical="center"/>
    </xf>
    <xf numFmtId="165" fontId="3" fillId="2" borderId="1" xfId="1" applyNumberFormat="1" applyFont="1" applyFill="1" applyBorder="1" applyAlignment="1">
      <alignment horizontal="left" vertical="center"/>
    </xf>
    <xf numFmtId="167" fontId="0" fillId="2" borderId="1" xfId="0" applyNumberFormat="1" applyFill="1" applyBorder="1" applyAlignment="1">
      <alignment horizontal="center" vertical="center"/>
    </xf>
    <xf numFmtId="0" fontId="7" fillId="0" borderId="1" xfId="0" applyFont="1" applyBorder="1" applyAlignment="1">
      <alignment horizontal="left" wrapText="1"/>
    </xf>
    <xf numFmtId="0" fontId="0" fillId="0" borderId="0" xfId="0" applyAlignment="1">
      <alignment wrapText="1"/>
    </xf>
    <xf numFmtId="0" fontId="7" fillId="0" borderId="1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165" fontId="7" fillId="0" borderId="1" xfId="1" applyNumberFormat="1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/>
    </xf>
    <xf numFmtId="0" fontId="1" fillId="0" borderId="33" xfId="0" applyFont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1" fillId="2" borderId="30" xfId="0" applyFont="1" applyFill="1" applyBorder="1" applyAlignment="1">
      <alignment horizontal="center" vertical="center" wrapText="1"/>
    </xf>
    <xf numFmtId="165" fontId="5" fillId="2" borderId="13" xfId="1" applyNumberFormat="1" applyFont="1" applyFill="1" applyBorder="1" applyAlignment="1">
      <alignment horizontal="left" vertical="center"/>
    </xf>
    <xf numFmtId="0" fontId="8" fillId="2" borderId="18" xfId="0" applyFont="1" applyFill="1" applyBorder="1" applyAlignment="1">
      <alignment horizontal="center" vertical="center" wrapText="1"/>
    </xf>
    <xf numFmtId="0" fontId="5" fillId="2" borderId="27" xfId="0" applyFont="1" applyFill="1" applyBorder="1" applyAlignment="1">
      <alignment vertical="center" wrapText="1"/>
    </xf>
    <xf numFmtId="165" fontId="1" fillId="2" borderId="4" xfId="1" applyNumberFormat="1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167" fontId="5" fillId="2" borderId="4" xfId="0" applyNumberFormat="1" applyFont="1" applyFill="1" applyBorder="1" applyAlignment="1">
      <alignment horizontal="center" vertical="center"/>
    </xf>
    <xf numFmtId="166" fontId="9" fillId="2" borderId="4" xfId="0" applyNumberFormat="1" applyFont="1" applyFill="1" applyBorder="1" applyAlignment="1">
      <alignment horizontal="center" vertical="center" wrapText="1"/>
    </xf>
    <xf numFmtId="166" fontId="9" fillId="2" borderId="28" xfId="0" applyNumberFormat="1" applyFont="1" applyFill="1" applyBorder="1" applyAlignment="1">
      <alignment horizontal="center" vertical="center" wrapText="1"/>
    </xf>
    <xf numFmtId="0" fontId="0" fillId="2" borderId="10" xfId="0" applyFill="1" applyBorder="1"/>
    <xf numFmtId="0" fontId="1" fillId="2" borderId="11" xfId="0" applyFont="1" applyFill="1" applyBorder="1" applyAlignment="1">
      <alignment horizontal="left"/>
    </xf>
    <xf numFmtId="165" fontId="1" fillId="2" borderId="11" xfId="1" applyNumberFormat="1" applyFont="1" applyFill="1" applyBorder="1" applyAlignment="1">
      <alignment vertical="center"/>
    </xf>
    <xf numFmtId="0" fontId="0" fillId="2" borderId="11" xfId="0" applyFill="1" applyBorder="1" applyAlignment="1">
      <alignment vertical="center"/>
    </xf>
    <xf numFmtId="167" fontId="5" fillId="2" borderId="11" xfId="0" applyNumberFormat="1" applyFont="1" applyFill="1" applyBorder="1" applyAlignment="1">
      <alignment horizontal="center" vertical="center"/>
    </xf>
    <xf numFmtId="0" fontId="10" fillId="2" borderId="11" xfId="0" applyFont="1" applyFill="1" applyBorder="1"/>
    <xf numFmtId="0" fontId="10" fillId="2" borderId="12" xfId="0" applyFont="1" applyFill="1" applyBorder="1"/>
    <xf numFmtId="165" fontId="4" fillId="2" borderId="1" xfId="1" applyNumberFormat="1" applyFont="1" applyFill="1" applyBorder="1" applyAlignment="1">
      <alignment vertical="center"/>
    </xf>
    <xf numFmtId="165" fontId="12" fillId="2" borderId="1" xfId="1" applyNumberFormat="1" applyFont="1" applyFill="1" applyBorder="1" applyAlignment="1">
      <alignment vertical="center" wrapText="1"/>
    </xf>
    <xf numFmtId="165" fontId="4" fillId="2" borderId="1" xfId="1" applyNumberFormat="1" applyFont="1" applyFill="1" applyBorder="1" applyAlignment="1">
      <alignment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 wrapText="1"/>
    </xf>
    <xf numFmtId="0" fontId="0" fillId="0" borderId="9" xfId="0" applyBorder="1"/>
    <xf numFmtId="0" fontId="0" fillId="0" borderId="27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1" xfId="0" applyBorder="1"/>
    <xf numFmtId="165" fontId="1" fillId="2" borderId="1" xfId="1" applyNumberFormat="1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 wrapText="1"/>
    </xf>
    <xf numFmtId="166" fontId="5" fillId="0" borderId="13" xfId="0" applyNumberFormat="1" applyFont="1" applyBorder="1" applyAlignment="1">
      <alignment horizontal="center" vertical="center"/>
    </xf>
    <xf numFmtId="166" fontId="5" fillId="0" borderId="18" xfId="0" applyNumberFormat="1" applyFont="1" applyBorder="1" applyAlignment="1">
      <alignment horizontal="center" vertical="center"/>
    </xf>
    <xf numFmtId="0" fontId="0" fillId="3" borderId="1" xfId="0" applyFill="1" applyBorder="1" applyAlignment="1">
      <alignment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vertical="center"/>
    </xf>
    <xf numFmtId="165" fontId="0" fillId="2" borderId="1" xfId="1" applyNumberFormat="1" applyFont="1" applyFill="1" applyBorder="1" applyAlignment="1">
      <alignment horizontal="center" vertical="center"/>
    </xf>
    <xf numFmtId="165" fontId="7" fillId="2" borderId="1" xfId="1" applyNumberFormat="1" applyFont="1" applyFill="1" applyBorder="1" applyAlignment="1">
      <alignment horizontal="center" vertical="center"/>
    </xf>
    <xf numFmtId="165" fontId="4" fillId="2" borderId="1" xfId="1" applyNumberFormat="1" applyFont="1" applyFill="1" applyBorder="1" applyAlignment="1">
      <alignment horizontal="center" vertical="center"/>
    </xf>
    <xf numFmtId="165" fontId="4" fillId="2" borderId="20" xfId="1" applyNumberFormat="1" applyFont="1" applyFill="1" applyBorder="1" applyAlignment="1">
      <alignment horizontal="center" vertical="center"/>
    </xf>
    <xf numFmtId="0" fontId="0" fillId="0" borderId="37" xfId="0" applyBorder="1"/>
    <xf numFmtId="0" fontId="1" fillId="0" borderId="36" xfId="0" applyFont="1" applyBorder="1"/>
    <xf numFmtId="0" fontId="0" fillId="0" borderId="38" xfId="0" applyBorder="1" applyAlignment="1">
      <alignment horizontal="center" vertical="center"/>
    </xf>
    <xf numFmtId="165" fontId="1" fillId="2" borderId="38" xfId="1" applyNumberFormat="1" applyFont="1" applyFill="1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2" borderId="1" xfId="0" applyFill="1" applyBorder="1" applyAlignment="1">
      <alignment wrapText="1"/>
    </xf>
    <xf numFmtId="0" fontId="11" fillId="2" borderId="1" xfId="0" applyFont="1" applyFill="1" applyBorder="1" applyAlignment="1">
      <alignment wrapText="1"/>
    </xf>
    <xf numFmtId="0" fontId="11" fillId="2" borderId="1" xfId="0" applyFont="1" applyFill="1" applyBorder="1"/>
    <xf numFmtId="0" fontId="4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vertical="center" wrapText="1"/>
    </xf>
    <xf numFmtId="0" fontId="4" fillId="2" borderId="1" xfId="0" applyFont="1" applyFill="1" applyBorder="1"/>
    <xf numFmtId="0" fontId="0" fillId="3" borderId="1" xfId="0" applyFill="1" applyBorder="1" applyAlignment="1">
      <alignment horizontal="left"/>
    </xf>
    <xf numFmtId="0" fontId="0" fillId="3" borderId="1" xfId="0" applyFill="1" applyBorder="1"/>
    <xf numFmtId="0" fontId="12" fillId="2" borderId="1" xfId="0" applyFont="1" applyFill="1" applyBorder="1" applyAlignment="1">
      <alignment wrapText="1"/>
    </xf>
    <xf numFmtId="0" fontId="0" fillId="0" borderId="8" xfId="0" applyBorder="1" applyAlignment="1">
      <alignment horizontal="center" vertical="center"/>
    </xf>
    <xf numFmtId="166" fontId="5" fillId="0" borderId="1" xfId="0" applyNumberFormat="1" applyFont="1" applyBorder="1" applyAlignment="1">
      <alignment horizontal="center" vertical="center" wrapText="1"/>
    </xf>
    <xf numFmtId="166" fontId="5" fillId="0" borderId="9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wrapText="1"/>
    </xf>
    <xf numFmtId="0" fontId="1" fillId="2" borderId="20" xfId="0" applyFont="1" applyFill="1" applyBorder="1"/>
    <xf numFmtId="165" fontId="8" fillId="2" borderId="1" xfId="1" applyNumberFormat="1" applyFont="1" applyFill="1" applyBorder="1" applyAlignment="1">
      <alignment horizontal="left" vertical="center"/>
    </xf>
    <xf numFmtId="165" fontId="8" fillId="2" borderId="13" xfId="1" applyNumberFormat="1" applyFont="1" applyFill="1" applyBorder="1" applyAlignment="1">
      <alignment horizontal="left" vertical="center"/>
    </xf>
    <xf numFmtId="165" fontId="8" fillId="2" borderId="1" xfId="1" applyNumberFormat="1" applyFont="1" applyFill="1" applyBorder="1" applyAlignment="1">
      <alignment vertical="center"/>
    </xf>
    <xf numFmtId="0" fontId="0" fillId="0" borderId="4" xfId="0" applyBorder="1" applyAlignment="1">
      <alignment vertical="center" wrapText="1"/>
    </xf>
    <xf numFmtId="165" fontId="0" fillId="2" borderId="4" xfId="1" applyNumberFormat="1" applyFont="1" applyFill="1" applyBorder="1"/>
    <xf numFmtId="165" fontId="0" fillId="2" borderId="1" xfId="1" applyNumberFormat="1" applyFont="1" applyFill="1" applyBorder="1"/>
    <xf numFmtId="165" fontId="8" fillId="2" borderId="13" xfId="1" applyNumberFormat="1" applyFont="1" applyFill="1" applyBorder="1" applyAlignment="1">
      <alignment vertical="center"/>
    </xf>
    <xf numFmtId="166" fontId="0" fillId="2" borderId="13" xfId="0" applyNumberForma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vertical="center" wrapText="1"/>
    </xf>
    <xf numFmtId="165" fontId="4" fillId="2" borderId="2" xfId="1" applyNumberFormat="1" applyFont="1" applyFill="1" applyBorder="1" applyAlignment="1">
      <alignment horizontal="center" vertical="center" wrapText="1"/>
    </xf>
    <xf numFmtId="165" fontId="4" fillId="2" borderId="22" xfId="1" applyNumberFormat="1" applyFont="1" applyFill="1" applyBorder="1" applyAlignment="1">
      <alignment horizontal="center" vertical="center" wrapText="1"/>
    </xf>
    <xf numFmtId="168" fontId="0" fillId="2" borderId="1" xfId="0" applyNumberFormat="1" applyFill="1" applyBorder="1" applyAlignment="1">
      <alignment horizontal="center" vertical="center" wrapText="1"/>
    </xf>
    <xf numFmtId="168" fontId="0" fillId="2" borderId="13" xfId="0" applyNumberFormat="1" applyFill="1" applyBorder="1" applyAlignment="1">
      <alignment horizontal="center" vertical="center" wrapText="1"/>
    </xf>
    <xf numFmtId="168" fontId="11" fillId="2" borderId="13" xfId="0" applyNumberFormat="1" applyFont="1" applyFill="1" applyBorder="1" applyAlignment="1">
      <alignment horizontal="center" vertical="center" wrapText="1"/>
    </xf>
    <xf numFmtId="168" fontId="0" fillId="0" borderId="0" xfId="0" applyNumberFormat="1"/>
    <xf numFmtId="0" fontId="7" fillId="0" borderId="27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center" vertical="center" wrapText="1"/>
    </xf>
    <xf numFmtId="165" fontId="7" fillId="0" borderId="4" xfId="1" applyNumberFormat="1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left" wrapText="1"/>
    </xf>
    <xf numFmtId="165" fontId="1" fillId="3" borderId="11" xfId="1" applyNumberFormat="1" applyFont="1" applyFill="1" applyBorder="1" applyAlignment="1">
      <alignment horizontal="left"/>
    </xf>
    <xf numFmtId="0" fontId="5" fillId="0" borderId="11" xfId="0" applyFont="1" applyBorder="1" applyAlignment="1">
      <alignment horizontal="left"/>
    </xf>
    <xf numFmtId="14" fontId="5" fillId="0" borderId="11" xfId="0" applyNumberFormat="1" applyFont="1" applyBorder="1" applyAlignment="1">
      <alignment horizontal="left"/>
    </xf>
    <xf numFmtId="14" fontId="5" fillId="0" borderId="11" xfId="0" applyNumberFormat="1" applyFont="1" applyBorder="1" applyAlignment="1">
      <alignment horizontal="left" wrapText="1"/>
    </xf>
    <xf numFmtId="14" fontId="5" fillId="0" borderId="12" xfId="0" applyNumberFormat="1" applyFont="1" applyBorder="1" applyAlignment="1">
      <alignment horizontal="left" wrapText="1"/>
    </xf>
    <xf numFmtId="0" fontId="11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left" wrapText="1"/>
    </xf>
    <xf numFmtId="165" fontId="5" fillId="2" borderId="6" xfId="1" applyNumberFormat="1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165" fontId="5" fillId="2" borderId="6" xfId="1" applyNumberFormat="1" applyFont="1" applyFill="1" applyBorder="1" applyAlignment="1">
      <alignment vertical="center" wrapText="1"/>
    </xf>
    <xf numFmtId="0" fontId="5" fillId="0" borderId="6" xfId="0" applyFont="1" applyBorder="1" applyAlignment="1">
      <alignment horizontal="center" vertical="center" wrapText="1"/>
    </xf>
    <xf numFmtId="166" fontId="5" fillId="0" borderId="6" xfId="0" applyNumberFormat="1" applyFont="1" applyBorder="1" applyAlignment="1">
      <alignment horizontal="center" vertical="center"/>
    </xf>
    <xf numFmtId="166" fontId="5" fillId="0" borderId="7" xfId="0" applyNumberFormat="1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left" wrapText="1"/>
    </xf>
    <xf numFmtId="165" fontId="5" fillId="2" borderId="20" xfId="1" applyNumberFormat="1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165" fontId="5" fillId="2" borderId="20" xfId="1" applyNumberFormat="1" applyFont="1" applyFill="1" applyBorder="1" applyAlignment="1">
      <alignment vertical="center" wrapText="1"/>
    </xf>
    <xf numFmtId="0" fontId="5" fillId="0" borderId="20" xfId="0" applyFont="1" applyBorder="1" applyAlignment="1">
      <alignment horizontal="center" vertical="center" wrapText="1"/>
    </xf>
    <xf numFmtId="166" fontId="5" fillId="0" borderId="20" xfId="0" applyNumberFormat="1" applyFont="1" applyBorder="1" applyAlignment="1">
      <alignment horizontal="center" vertical="center"/>
    </xf>
    <xf numFmtId="166" fontId="5" fillId="0" borderId="21" xfId="0" applyNumberFormat="1" applyFont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165" fontId="0" fillId="2" borderId="1" xfId="1" applyNumberFormat="1" applyFont="1" applyFill="1" applyBorder="1" applyAlignment="1">
      <alignment horizontal="center" vertical="center" wrapText="1"/>
    </xf>
    <xf numFmtId="165" fontId="11" fillId="2" borderId="1" xfId="1" applyNumberFormat="1" applyFont="1" applyFill="1" applyBorder="1" applyAlignment="1">
      <alignment horizontal="center" vertical="center" wrapText="1"/>
    </xf>
    <xf numFmtId="165" fontId="11" fillId="2" borderId="9" xfId="0" applyNumberFormat="1" applyFont="1" applyFill="1" applyBorder="1" applyAlignment="1">
      <alignment horizontal="center" vertical="center" wrapText="1"/>
    </xf>
    <xf numFmtId="0" fontId="5" fillId="0" borderId="10" xfId="0" applyFont="1" applyBorder="1" applyAlignment="1">
      <alignment wrapText="1"/>
    </xf>
    <xf numFmtId="0" fontId="1" fillId="0" borderId="11" xfId="0" applyFont="1" applyBorder="1" applyAlignment="1">
      <alignment wrapText="1"/>
    </xf>
    <xf numFmtId="0" fontId="5" fillId="0" borderId="11" xfId="0" applyFont="1" applyBorder="1" applyAlignment="1">
      <alignment wrapText="1"/>
    </xf>
    <xf numFmtId="165" fontId="1" fillId="0" borderId="11" xfId="0" applyNumberFormat="1" applyFont="1" applyBorder="1" applyAlignment="1">
      <alignment wrapText="1"/>
    </xf>
    <xf numFmtId="0" fontId="5" fillId="0" borderId="1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165" fontId="11" fillId="2" borderId="28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65" fontId="5" fillId="2" borderId="1" xfId="3" applyNumberFormat="1" applyFont="1" applyFill="1" applyBorder="1" applyAlignment="1">
      <alignment horizontal="left" vertical="center" wrapText="1"/>
    </xf>
    <xf numFmtId="165" fontId="1" fillId="2" borderId="1" xfId="1" applyNumberFormat="1" applyFont="1" applyFill="1" applyBorder="1" applyAlignment="1">
      <alignment horizontal="left" vertical="center" wrapText="1"/>
    </xf>
    <xf numFmtId="0" fontId="5" fillId="2" borderId="19" xfId="0" applyFont="1" applyFill="1" applyBorder="1" applyAlignment="1">
      <alignment horizontal="center" vertical="center"/>
    </xf>
    <xf numFmtId="0" fontId="8" fillId="2" borderId="20" xfId="0" applyFont="1" applyFill="1" applyBorder="1" applyAlignment="1">
      <alignment horizontal="left" vertical="center" wrapText="1"/>
    </xf>
    <xf numFmtId="0" fontId="7" fillId="2" borderId="20" xfId="0" applyFont="1" applyFill="1" applyBorder="1" applyAlignment="1">
      <alignment horizontal="center" vertical="center"/>
    </xf>
    <xf numFmtId="165" fontId="7" fillId="2" borderId="20" xfId="1" applyNumberFormat="1" applyFont="1" applyFill="1" applyBorder="1" applyAlignment="1">
      <alignment horizontal="left" vertical="center" wrapText="1"/>
    </xf>
    <xf numFmtId="165" fontId="8" fillId="2" borderId="20" xfId="1" applyNumberFormat="1" applyFont="1" applyFill="1" applyBorder="1" applyAlignment="1">
      <alignment horizontal="left" vertical="center" wrapText="1"/>
    </xf>
    <xf numFmtId="165" fontId="7" fillId="2" borderId="1" xfId="1" applyNumberFormat="1" applyFont="1" applyFill="1" applyBorder="1" applyAlignment="1">
      <alignment horizontal="left" vertical="center" wrapText="1"/>
    </xf>
    <xf numFmtId="41" fontId="5" fillId="2" borderId="1" xfId="4" applyFont="1" applyFill="1" applyBorder="1" applyAlignment="1">
      <alignment horizontal="center" vertical="center" wrapText="1"/>
    </xf>
    <xf numFmtId="166" fontId="5" fillId="2" borderId="1" xfId="0" applyNumberFormat="1" applyFont="1" applyFill="1" applyBorder="1" applyAlignment="1">
      <alignment horizontal="center" vertical="center" wrapText="1"/>
    </xf>
    <xf numFmtId="166" fontId="5" fillId="2" borderId="20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65" fontId="11" fillId="2" borderId="1" xfId="3" applyNumberFormat="1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3" fontId="11" fillId="2" borderId="8" xfId="0" applyNumberFormat="1" applyFont="1" applyFill="1" applyBorder="1" applyAlignment="1">
      <alignment horizontal="center" vertical="center" wrapText="1"/>
    </xf>
    <xf numFmtId="0" fontId="12" fillId="0" borderId="43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165" fontId="5" fillId="0" borderId="1" xfId="1" applyNumberFormat="1" applyFont="1" applyBorder="1" applyAlignment="1">
      <alignment horizontal="right" vertical="center" wrapText="1"/>
    </xf>
    <xf numFmtId="165" fontId="5" fillId="2" borderId="1" xfId="1" applyNumberFormat="1" applyFont="1" applyFill="1" applyBorder="1" applyAlignment="1">
      <alignment horizontal="right" vertical="center" wrapText="1"/>
    </xf>
    <xf numFmtId="165" fontId="5" fillId="0" borderId="4" xfId="1" applyNumberFormat="1" applyFont="1" applyBorder="1" applyAlignment="1">
      <alignment horizontal="right" vertical="center" wrapText="1"/>
    </xf>
    <xf numFmtId="0" fontId="7" fillId="2" borderId="1" xfId="0" applyFont="1" applyFill="1" applyBorder="1" applyAlignment="1">
      <alignment vertical="center" wrapText="1"/>
    </xf>
    <xf numFmtId="165" fontId="5" fillId="0" borderId="1" xfId="1" applyNumberFormat="1" applyFont="1" applyBorder="1" applyAlignment="1">
      <alignment vertical="center"/>
    </xf>
    <xf numFmtId="17" fontId="5" fillId="0" borderId="1" xfId="0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 wrapText="1"/>
    </xf>
    <xf numFmtId="165" fontId="7" fillId="2" borderId="1" xfId="1" applyNumberFormat="1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/>
    </xf>
    <xf numFmtId="0" fontId="0" fillId="2" borderId="0" xfId="0" applyFill="1" applyAlignment="1">
      <alignment horizontal="center"/>
    </xf>
    <xf numFmtId="0" fontId="11" fillId="2" borderId="3" xfId="0" applyFont="1" applyFill="1" applyBorder="1" applyAlignment="1">
      <alignment horizontal="center" vertical="center" wrapText="1"/>
    </xf>
    <xf numFmtId="3" fontId="11" fillId="2" borderId="3" xfId="0" applyNumberFormat="1" applyFont="1" applyFill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12" fillId="0" borderId="47" xfId="0" applyFont="1" applyBorder="1" applyAlignment="1">
      <alignment horizontal="left" vertical="center" wrapText="1"/>
    </xf>
    <xf numFmtId="0" fontId="12" fillId="2" borderId="48" xfId="0" applyFont="1" applyFill="1" applyBorder="1" applyAlignment="1">
      <alignment horizontal="center" vertical="center" wrapText="1"/>
    </xf>
    <xf numFmtId="0" fontId="12" fillId="2" borderId="18" xfId="0" applyFont="1" applyFill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165" fontId="7" fillId="2" borderId="1" xfId="1" applyNumberFormat="1" applyFont="1" applyFill="1" applyBorder="1" applyAlignment="1">
      <alignment horizontal="left" vertical="center"/>
    </xf>
    <xf numFmtId="165" fontId="11" fillId="2" borderId="1" xfId="1" applyNumberFormat="1" applyFont="1" applyFill="1" applyBorder="1" applyAlignment="1">
      <alignment horizontal="left" vertical="center" wrapText="1"/>
    </xf>
    <xf numFmtId="165" fontId="11" fillId="0" borderId="1" xfId="1" applyNumberFormat="1" applyFont="1" applyBorder="1" applyAlignment="1">
      <alignment horizontal="left" vertical="center" wrapText="1"/>
    </xf>
    <xf numFmtId="0" fontId="8" fillId="0" borderId="11" xfId="0" applyFont="1" applyBorder="1" applyAlignment="1">
      <alignment horizontal="center" vertical="center" wrapText="1"/>
    </xf>
    <xf numFmtId="165" fontId="11" fillId="0" borderId="1" xfId="0" applyNumberFormat="1" applyFont="1" applyBorder="1" applyAlignment="1">
      <alignment horizontal="center" vertical="center" wrapText="1"/>
    </xf>
    <xf numFmtId="0" fontId="11" fillId="0" borderId="27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left" wrapText="1"/>
    </xf>
    <xf numFmtId="165" fontId="5" fillId="2" borderId="4" xfId="1" applyNumberFormat="1" applyFont="1" applyFill="1" applyBorder="1" applyAlignment="1">
      <alignment vertical="center" wrapText="1"/>
    </xf>
    <xf numFmtId="0" fontId="0" fillId="0" borderId="37" xfId="0" applyBorder="1" applyAlignment="1">
      <alignment horizontal="center"/>
    </xf>
    <xf numFmtId="0" fontId="4" fillId="0" borderId="38" xfId="0" applyFont="1" applyBorder="1"/>
    <xf numFmtId="165" fontId="4" fillId="0" borderId="38" xfId="0" applyNumberFormat="1" applyFont="1" applyBorder="1"/>
    <xf numFmtId="0" fontId="0" fillId="0" borderId="38" xfId="0" applyBorder="1"/>
    <xf numFmtId="0" fontId="0" fillId="0" borderId="39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vertical="center" wrapText="1"/>
    </xf>
    <xf numFmtId="0" fontId="0" fillId="0" borderId="6" xfId="0" applyBorder="1" applyAlignment="1">
      <alignment horizontal="center"/>
    </xf>
    <xf numFmtId="165" fontId="0" fillId="0" borderId="6" xfId="1" applyNumberFormat="1" applyFont="1" applyBorder="1"/>
    <xf numFmtId="0" fontId="0" fillId="0" borderId="6" xfId="0" applyBorder="1"/>
    <xf numFmtId="0" fontId="0" fillId="0" borderId="7" xfId="0" applyBorder="1"/>
    <xf numFmtId="0" fontId="0" fillId="0" borderId="20" xfId="0" applyBorder="1" applyAlignment="1">
      <alignment vertical="center" wrapText="1"/>
    </xf>
    <xf numFmtId="0" fontId="0" fillId="0" borderId="20" xfId="0" applyBorder="1" applyAlignment="1">
      <alignment horizontal="center"/>
    </xf>
    <xf numFmtId="165" fontId="0" fillId="0" borderId="20" xfId="1" applyNumberFormat="1" applyFont="1" applyBorder="1"/>
    <xf numFmtId="165" fontId="0" fillId="0" borderId="1" xfId="1" applyNumberFormat="1" applyFont="1" applyBorder="1" applyAlignment="1">
      <alignment vertical="center"/>
    </xf>
    <xf numFmtId="165" fontId="5" fillId="2" borderId="1" xfId="1" applyNumberFormat="1" applyFont="1" applyFill="1" applyBorder="1" applyAlignment="1">
      <alignment horizontal="left" wrapText="1"/>
    </xf>
    <xf numFmtId="165" fontId="5" fillId="2" borderId="1" xfId="1" applyNumberFormat="1" applyFont="1" applyFill="1" applyBorder="1" applyAlignment="1">
      <alignment horizontal="left"/>
    </xf>
    <xf numFmtId="0" fontId="4" fillId="2" borderId="47" xfId="0" applyFont="1" applyFill="1" applyBorder="1" applyAlignment="1">
      <alignment horizontal="left" vertical="center" wrapText="1"/>
    </xf>
    <xf numFmtId="0" fontId="0" fillId="2" borderId="2" xfId="0" applyFill="1" applyBorder="1" applyAlignment="1">
      <alignment horizontal="left" wrapText="1"/>
    </xf>
    <xf numFmtId="0" fontId="11" fillId="2" borderId="2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wrapText="1"/>
    </xf>
    <xf numFmtId="0" fontId="5" fillId="0" borderId="2" xfId="0" applyFont="1" applyBorder="1" applyAlignment="1">
      <alignment horizontal="left" wrapText="1"/>
    </xf>
    <xf numFmtId="0" fontId="4" fillId="2" borderId="2" xfId="0" applyFont="1" applyFill="1" applyBorder="1" applyAlignment="1">
      <alignment horizontal="left"/>
    </xf>
    <xf numFmtId="0" fontId="4" fillId="0" borderId="2" xfId="0" applyFont="1" applyBorder="1" applyAlignment="1">
      <alignment horizontal="left" vertical="center" wrapText="1"/>
    </xf>
    <xf numFmtId="0" fontId="11" fillId="2" borderId="2" xfId="0" applyFont="1" applyFill="1" applyBorder="1" applyAlignment="1">
      <alignment horizontal="left" wrapText="1"/>
    </xf>
    <xf numFmtId="0" fontId="0" fillId="2" borderId="2" xfId="0" applyFill="1" applyBorder="1" applyAlignment="1">
      <alignment horizontal="left"/>
    </xf>
    <xf numFmtId="0" fontId="0" fillId="2" borderId="2" xfId="0" applyFill="1" applyBorder="1" applyAlignment="1">
      <alignment horizontal="left" vertical="center" wrapText="1"/>
    </xf>
    <xf numFmtId="0" fontId="1" fillId="0" borderId="2" xfId="0" applyFont="1" applyBorder="1" applyAlignment="1">
      <alignment horizontal="left"/>
    </xf>
    <xf numFmtId="0" fontId="5" fillId="2" borderId="2" xfId="0" applyFont="1" applyFill="1" applyBorder="1" applyAlignment="1">
      <alignment horizontal="left" vertical="center" wrapText="1"/>
    </xf>
    <xf numFmtId="165" fontId="3" fillId="2" borderId="3" xfId="1" applyNumberFormat="1" applyFont="1" applyFill="1" applyBorder="1" applyAlignment="1">
      <alignment horizontal="center" vertical="center" wrapText="1"/>
    </xf>
    <xf numFmtId="165" fontId="5" fillId="2" borderId="3" xfId="1" applyNumberFormat="1" applyFont="1" applyFill="1" applyBorder="1" applyAlignment="1">
      <alignment horizontal="center" vertical="center" wrapText="1"/>
    </xf>
    <xf numFmtId="165" fontId="11" fillId="2" borderId="3" xfId="1" applyNumberFormat="1" applyFont="1" applyFill="1" applyBorder="1" applyAlignment="1">
      <alignment vertical="center"/>
    </xf>
    <xf numFmtId="164" fontId="5" fillId="2" borderId="1" xfId="1" applyFont="1" applyFill="1" applyBorder="1" applyAlignment="1">
      <alignment horizontal="center" vertical="center"/>
    </xf>
    <xf numFmtId="165" fontId="8" fillId="2" borderId="20" xfId="0" applyNumberFormat="1" applyFont="1" applyFill="1" applyBorder="1" applyAlignment="1">
      <alignment horizontal="center" vertical="center"/>
    </xf>
    <xf numFmtId="165" fontId="8" fillId="2" borderId="1" xfId="1" applyNumberFormat="1" applyFont="1" applyFill="1" applyBorder="1" applyAlignment="1">
      <alignment horizontal="center" vertical="center"/>
    </xf>
    <xf numFmtId="165" fontId="11" fillId="0" borderId="1" xfId="1" applyNumberFormat="1" applyFont="1" applyBorder="1" applyAlignment="1">
      <alignment horizontal="center" vertical="center" wrapText="1"/>
    </xf>
    <xf numFmtId="0" fontId="11" fillId="2" borderId="27" xfId="0" applyFont="1" applyFill="1" applyBorder="1" applyAlignment="1">
      <alignment horizontal="center" vertical="center" wrapText="1"/>
    </xf>
    <xf numFmtId="0" fontId="11" fillId="2" borderId="29" xfId="0" applyFont="1" applyFill="1" applyBorder="1" applyAlignment="1">
      <alignment horizontal="left" vertical="center" wrapText="1"/>
    </xf>
    <xf numFmtId="165" fontId="11" fillId="2" borderId="4" xfId="1" applyNumberFormat="1" applyFont="1" applyFill="1" applyBorder="1" applyAlignment="1">
      <alignment horizontal="left" vertical="center" wrapText="1"/>
    </xf>
    <xf numFmtId="0" fontId="11" fillId="2" borderId="49" xfId="0" applyFont="1" applyFill="1" applyBorder="1" applyAlignment="1">
      <alignment horizontal="center" vertical="center" wrapText="1"/>
    </xf>
    <xf numFmtId="165" fontId="11" fillId="2" borderId="4" xfId="3" applyNumberFormat="1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0" borderId="49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166" fontId="11" fillId="0" borderId="4" xfId="0" applyNumberFormat="1" applyFont="1" applyBorder="1" applyAlignment="1">
      <alignment horizontal="center" vertical="center" wrapText="1"/>
    </xf>
    <xf numFmtId="166" fontId="11" fillId="0" borderId="4" xfId="0" applyNumberFormat="1" applyFont="1" applyBorder="1" applyAlignment="1">
      <alignment horizontal="left" vertical="center" wrapText="1"/>
    </xf>
    <xf numFmtId="0" fontId="14" fillId="0" borderId="28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24" xfId="0" applyFont="1" applyBorder="1" applyAlignment="1">
      <alignment horizontal="left" vertical="center" wrapText="1"/>
    </xf>
    <xf numFmtId="165" fontId="12" fillId="2" borderId="12" xfId="0" applyNumberFormat="1" applyFont="1" applyFill="1" applyBorder="1" applyAlignment="1">
      <alignment horizontal="center" vertical="center" wrapText="1"/>
    </xf>
    <xf numFmtId="165" fontId="12" fillId="2" borderId="10" xfId="0" applyNumberFormat="1" applyFont="1" applyFill="1" applyBorder="1" applyAlignment="1">
      <alignment horizontal="center" vertical="center" wrapText="1"/>
    </xf>
    <xf numFmtId="165" fontId="12" fillId="2" borderId="11" xfId="0" applyNumberFormat="1" applyFont="1" applyFill="1" applyBorder="1" applyAlignment="1">
      <alignment horizontal="center" vertical="center" wrapText="1"/>
    </xf>
    <xf numFmtId="0" fontId="11" fillId="0" borderId="5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166" fontId="11" fillId="0" borderId="11" xfId="0" applyNumberFormat="1" applyFont="1" applyBorder="1" applyAlignment="1">
      <alignment horizontal="center" vertical="center" wrapText="1"/>
    </xf>
    <xf numFmtId="166" fontId="11" fillId="0" borderId="11" xfId="0" applyNumberFormat="1" applyFont="1" applyBorder="1" applyAlignment="1">
      <alignment horizontal="left" vertical="center" wrapText="1"/>
    </xf>
    <xf numFmtId="0" fontId="14" fillId="0" borderId="12" xfId="0" applyFont="1" applyBorder="1" applyAlignment="1">
      <alignment horizontal="center" vertical="center" wrapText="1"/>
    </xf>
    <xf numFmtId="165" fontId="1" fillId="0" borderId="11" xfId="1" applyNumberFormat="1" applyFont="1" applyBorder="1" applyAlignment="1">
      <alignment horizontal="center"/>
    </xf>
    <xf numFmtId="165" fontId="0" fillId="0" borderId="6" xfId="1" applyNumberFormat="1" applyFont="1" applyBorder="1" applyAlignment="1">
      <alignment vertical="center" wrapText="1"/>
    </xf>
    <xf numFmtId="165" fontId="0" fillId="0" borderId="20" xfId="1" applyNumberFormat="1" applyFont="1" applyBorder="1" applyAlignment="1">
      <alignment vertical="center" wrapText="1"/>
    </xf>
    <xf numFmtId="165" fontId="1" fillId="2" borderId="6" xfId="1" applyNumberFormat="1" applyFont="1" applyFill="1" applyBorder="1" applyAlignment="1">
      <alignment horizontal="left" vertical="center" wrapText="1"/>
    </xf>
    <xf numFmtId="0" fontId="5" fillId="0" borderId="17" xfId="0" applyFont="1" applyBorder="1" applyAlignment="1">
      <alignment horizontal="center" vertical="center"/>
    </xf>
    <xf numFmtId="0" fontId="7" fillId="0" borderId="13" xfId="0" applyFont="1" applyBorder="1" applyAlignment="1">
      <alignment vertical="center" wrapText="1"/>
    </xf>
    <xf numFmtId="165" fontId="5" fillId="0" borderId="13" xfId="1" applyNumberFormat="1" applyFont="1" applyBorder="1" applyAlignment="1">
      <alignment vertical="center"/>
    </xf>
    <xf numFmtId="165" fontId="7" fillId="2" borderId="13" xfId="1" applyNumberFormat="1" applyFont="1" applyFill="1" applyBorder="1" applyAlignment="1">
      <alignment horizontal="center" vertical="center" wrapText="1"/>
    </xf>
    <xf numFmtId="17" fontId="5" fillId="0" borderId="13" xfId="0" applyNumberFormat="1" applyFont="1" applyBorder="1" applyAlignment="1">
      <alignment horizontal="center" vertical="center"/>
    </xf>
    <xf numFmtId="17" fontId="5" fillId="0" borderId="18" xfId="0" applyNumberFormat="1" applyFont="1" applyBorder="1" applyAlignment="1">
      <alignment horizontal="center"/>
    </xf>
    <xf numFmtId="165" fontId="1" fillId="0" borderId="1" xfId="1" applyNumberFormat="1" applyFont="1" applyBorder="1" applyAlignment="1">
      <alignment horizontal="left" wrapText="1"/>
    </xf>
    <xf numFmtId="165" fontId="1" fillId="0" borderId="1" xfId="1" applyNumberFormat="1" applyFont="1" applyBorder="1" applyAlignment="1">
      <alignment horizontal="left"/>
    </xf>
    <xf numFmtId="165" fontId="4" fillId="2" borderId="4" xfId="1" applyNumberFormat="1" applyFont="1" applyFill="1" applyBorder="1" applyAlignment="1">
      <alignment horizontal="left"/>
    </xf>
    <xf numFmtId="165" fontId="5" fillId="0" borderId="1" xfId="1" applyNumberFormat="1" applyFont="1" applyBorder="1" applyAlignment="1">
      <alignment horizontal="left"/>
    </xf>
    <xf numFmtId="165" fontId="1" fillId="2" borderId="13" xfId="1" applyNumberFormat="1" applyFont="1" applyFill="1" applyBorder="1" applyAlignment="1">
      <alignment horizontal="left" vertical="center" wrapText="1"/>
    </xf>
    <xf numFmtId="165" fontId="1" fillId="2" borderId="1" xfId="1" applyNumberFormat="1" applyFont="1" applyFill="1" applyBorder="1" applyAlignment="1">
      <alignment horizontal="left" wrapText="1"/>
    </xf>
    <xf numFmtId="165" fontId="1" fillId="2" borderId="1" xfId="1" applyNumberFormat="1" applyFont="1" applyFill="1" applyBorder="1" applyAlignment="1">
      <alignment horizontal="left" vertical="center"/>
    </xf>
    <xf numFmtId="165" fontId="4" fillId="2" borderId="52" xfId="1" applyNumberFormat="1" applyFont="1" applyFill="1" applyBorder="1" applyAlignment="1">
      <alignment horizontal="left" vertical="center" wrapText="1"/>
    </xf>
    <xf numFmtId="165" fontId="11" fillId="2" borderId="53" xfId="1" applyNumberFormat="1" applyFont="1" applyFill="1" applyBorder="1" applyAlignment="1">
      <alignment horizontal="left" vertical="center"/>
    </xf>
    <xf numFmtId="165" fontId="4" fillId="0" borderId="53" xfId="1" applyNumberFormat="1" applyFont="1" applyBorder="1" applyAlignment="1">
      <alignment horizontal="left" vertical="center" wrapText="1"/>
    </xf>
    <xf numFmtId="165" fontId="0" fillId="2" borderId="53" xfId="1" applyNumberFormat="1" applyFont="1" applyFill="1" applyBorder="1" applyAlignment="1">
      <alignment horizontal="left" vertical="center" wrapText="1"/>
    </xf>
    <xf numFmtId="165" fontId="5" fillId="2" borderId="53" xfId="1" applyNumberFormat="1" applyFont="1" applyFill="1" applyBorder="1" applyAlignment="1">
      <alignment horizontal="left" vertical="center" wrapText="1"/>
    </xf>
    <xf numFmtId="165" fontId="7" fillId="0" borderId="1" xfId="1" applyNumberFormat="1" applyFont="1" applyBorder="1" applyAlignment="1">
      <alignment vertical="center" wrapText="1"/>
    </xf>
    <xf numFmtId="165" fontId="5" fillId="0" borderId="1" xfId="1" applyNumberFormat="1" applyFont="1" applyBorder="1" applyAlignment="1">
      <alignment vertical="center" wrapText="1"/>
    </xf>
    <xf numFmtId="164" fontId="5" fillId="0" borderId="1" xfId="1" applyFont="1" applyBorder="1" applyAlignment="1">
      <alignment vertical="center" wrapText="1"/>
    </xf>
    <xf numFmtId="164" fontId="5" fillId="0" borderId="4" xfId="1" applyFont="1" applyBorder="1" applyAlignment="1">
      <alignment vertical="center" wrapText="1"/>
    </xf>
    <xf numFmtId="165" fontId="7" fillId="0" borderId="13" xfId="1" applyNumberFormat="1" applyFont="1" applyBorder="1" applyAlignment="1">
      <alignment vertical="center" wrapText="1"/>
    </xf>
    <xf numFmtId="165" fontId="7" fillId="2" borderId="1" xfId="1" applyNumberFormat="1" applyFont="1" applyFill="1" applyBorder="1" applyAlignment="1">
      <alignment vertical="center" wrapText="1"/>
    </xf>
    <xf numFmtId="165" fontId="8" fillId="0" borderId="11" xfId="0" applyNumberFormat="1" applyFont="1" applyBorder="1" applyAlignment="1">
      <alignment wrapText="1"/>
    </xf>
    <xf numFmtId="0" fontId="4" fillId="2" borderId="24" xfId="0" applyFont="1" applyFill="1" applyBorder="1" applyAlignment="1">
      <alignment horizontal="center" vertical="center" wrapText="1"/>
    </xf>
    <xf numFmtId="165" fontId="0" fillId="3" borderId="1" xfId="1" applyNumberFormat="1" applyFont="1" applyFill="1" applyBorder="1" applyAlignment="1">
      <alignment horizontal="center" vertical="center" wrapText="1"/>
    </xf>
    <xf numFmtId="0" fontId="5" fillId="2" borderId="31" xfId="0" applyFont="1" applyFill="1" applyBorder="1" applyAlignment="1">
      <alignment horizontal="left" vertical="center" wrapText="1"/>
    </xf>
    <xf numFmtId="165" fontId="5" fillId="2" borderId="31" xfId="1" applyNumberFormat="1" applyFont="1" applyFill="1" applyBorder="1" applyAlignment="1">
      <alignment horizontal="left" vertical="center" wrapText="1"/>
    </xf>
    <xf numFmtId="0" fontId="5" fillId="2" borderId="13" xfId="0" applyFont="1" applyFill="1" applyBorder="1" applyAlignment="1">
      <alignment horizontal="center" vertical="center"/>
    </xf>
    <xf numFmtId="0" fontId="5" fillId="2" borderId="31" xfId="0" applyFont="1" applyFill="1" applyBorder="1" applyAlignment="1">
      <alignment horizontal="center" vertical="center"/>
    </xf>
    <xf numFmtId="17" fontId="5" fillId="0" borderId="9" xfId="0" applyNumberFormat="1" applyFont="1" applyBorder="1" applyAlignment="1">
      <alignment horizontal="center" vertical="center"/>
    </xf>
    <xf numFmtId="0" fontId="1" fillId="2" borderId="32" xfId="0" applyFont="1" applyFill="1" applyBorder="1" applyAlignment="1">
      <alignment horizontal="center" vertical="center"/>
    </xf>
    <xf numFmtId="0" fontId="1" fillId="2" borderId="33" xfId="0" applyFont="1" applyFill="1" applyBorder="1" applyAlignment="1">
      <alignment horizontal="center" vertical="center" wrapText="1"/>
    </xf>
    <xf numFmtId="0" fontId="8" fillId="2" borderId="33" xfId="0" applyFont="1" applyFill="1" applyBorder="1" applyAlignment="1">
      <alignment horizontal="center" vertical="center" wrapText="1"/>
    </xf>
    <xf numFmtId="0" fontId="8" fillId="2" borderId="40" xfId="0" applyFont="1" applyFill="1" applyBorder="1" applyAlignment="1">
      <alignment horizontal="center" vertical="center" wrapText="1"/>
    </xf>
    <xf numFmtId="164" fontId="5" fillId="2" borderId="1" xfId="1" applyFont="1" applyFill="1" applyBorder="1" applyAlignment="1">
      <alignment horizontal="center" vertical="center" wrapText="1"/>
    </xf>
    <xf numFmtId="164" fontId="1" fillId="2" borderId="1" xfId="1" applyFont="1" applyFill="1" applyBorder="1" applyAlignment="1">
      <alignment horizontal="center" vertical="center" wrapText="1"/>
    </xf>
    <xf numFmtId="41" fontId="1" fillId="2" borderId="1" xfId="4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left" vertical="center" wrapText="1"/>
    </xf>
    <xf numFmtId="165" fontId="8" fillId="2" borderId="1" xfId="1" applyNumberFormat="1" applyFont="1" applyFill="1" applyBorder="1" applyAlignment="1">
      <alignment horizontal="left" vertical="center" wrapText="1"/>
    </xf>
    <xf numFmtId="164" fontId="7" fillId="2" borderId="1" xfId="1" applyFont="1" applyFill="1" applyBorder="1" applyAlignment="1">
      <alignment horizontal="center" vertical="center"/>
    </xf>
    <xf numFmtId="165" fontId="8" fillId="2" borderId="1" xfId="0" applyNumberFormat="1" applyFont="1" applyFill="1" applyBorder="1" applyAlignment="1">
      <alignment horizontal="center" vertical="center"/>
    </xf>
    <xf numFmtId="165" fontId="8" fillId="2" borderId="1" xfId="3" applyNumberFormat="1" applyFont="1" applyFill="1" applyBorder="1" applyAlignment="1">
      <alignment horizontal="left" vertical="center" wrapText="1"/>
    </xf>
    <xf numFmtId="0" fontId="5" fillId="2" borderId="6" xfId="0" applyFont="1" applyFill="1" applyBorder="1" applyAlignment="1">
      <alignment horizontal="left" vertical="center" wrapText="1"/>
    </xf>
    <xf numFmtId="164" fontId="5" fillId="2" borderId="6" xfId="1" applyFont="1" applyFill="1" applyBorder="1" applyAlignment="1">
      <alignment horizontal="center" vertical="center" wrapText="1"/>
    </xf>
    <xf numFmtId="41" fontId="5" fillId="2" borderId="6" xfId="4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vertical="center"/>
    </xf>
    <xf numFmtId="0" fontId="1" fillId="2" borderId="11" xfId="0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11" xfId="0" applyFont="1" applyFill="1" applyBorder="1" applyAlignment="1">
      <alignment horizontal="center" vertical="center"/>
    </xf>
    <xf numFmtId="165" fontId="1" fillId="2" borderId="11" xfId="0" applyNumberFormat="1" applyFont="1" applyFill="1" applyBorder="1" applyAlignment="1">
      <alignment vertical="center" wrapText="1"/>
    </xf>
    <xf numFmtId="0" fontId="5" fillId="2" borderId="11" xfId="0" applyFont="1" applyFill="1" applyBorder="1" applyAlignment="1">
      <alignment vertical="center" wrapText="1"/>
    </xf>
    <xf numFmtId="0" fontId="5" fillId="2" borderId="12" xfId="0" applyFont="1" applyFill="1" applyBorder="1" applyAlignment="1">
      <alignment vertical="center" wrapText="1"/>
    </xf>
    <xf numFmtId="0" fontId="0" fillId="0" borderId="23" xfId="0" applyBorder="1"/>
    <xf numFmtId="0" fontId="8" fillId="2" borderId="57" xfId="0" applyFont="1" applyFill="1" applyBorder="1" applyAlignment="1">
      <alignment horizontal="center" vertical="center" wrapText="1"/>
    </xf>
    <xf numFmtId="41" fontId="5" fillId="2" borderId="7" xfId="4" applyFont="1" applyFill="1" applyBorder="1" applyAlignment="1">
      <alignment horizontal="center" vertical="center" wrapText="1"/>
    </xf>
    <xf numFmtId="41" fontId="5" fillId="2" borderId="9" xfId="4" applyFont="1" applyFill="1" applyBorder="1" applyAlignment="1">
      <alignment horizontal="center" vertical="center" wrapText="1"/>
    </xf>
    <xf numFmtId="168" fontId="0" fillId="2" borderId="2" xfId="0" applyNumberFormat="1" applyFill="1" applyBorder="1" applyAlignment="1">
      <alignment horizontal="left" wrapText="1"/>
    </xf>
    <xf numFmtId="165" fontId="1" fillId="0" borderId="11" xfId="1" applyNumberFormat="1" applyFont="1" applyBorder="1" applyAlignment="1">
      <alignment horizontal="center" vertical="center" wrapText="1"/>
    </xf>
    <xf numFmtId="165" fontId="4" fillId="2" borderId="13" xfId="1" applyNumberFormat="1" applyFont="1" applyFill="1" applyBorder="1" applyAlignment="1">
      <alignment horizontal="center" vertical="center" wrapText="1"/>
    </xf>
    <xf numFmtId="0" fontId="4" fillId="2" borderId="57" xfId="0" applyFont="1" applyFill="1" applyBorder="1" applyAlignment="1">
      <alignment horizontal="center" vertical="center" wrapText="1"/>
    </xf>
    <xf numFmtId="0" fontId="4" fillId="2" borderId="5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center" vertical="center" wrapText="1"/>
    </xf>
    <xf numFmtId="0" fontId="12" fillId="2" borderId="12" xfId="0" applyFont="1" applyFill="1" applyBorder="1" applyAlignment="1">
      <alignment horizontal="center" vertical="center" wrapText="1"/>
    </xf>
    <xf numFmtId="165" fontId="1" fillId="2" borderId="13" xfId="1" applyNumberFormat="1" applyFont="1" applyFill="1" applyBorder="1" applyAlignment="1">
      <alignment horizontal="center" vertical="center" wrapText="1"/>
    </xf>
    <xf numFmtId="0" fontId="1" fillId="2" borderId="26" xfId="0" applyFont="1" applyFill="1" applyBorder="1" applyAlignment="1">
      <alignment horizontal="center" vertical="center" wrapText="1"/>
    </xf>
    <xf numFmtId="165" fontId="11" fillId="2" borderId="53" xfId="1" applyNumberFormat="1" applyFont="1" applyFill="1" applyBorder="1" applyAlignment="1">
      <alignment horizontal="left" vertical="center" wrapText="1"/>
    </xf>
    <xf numFmtId="165" fontId="4" fillId="2" borderId="1" xfId="1" applyNumberFormat="1" applyFont="1" applyFill="1" applyBorder="1" applyAlignment="1">
      <alignment horizontal="center" vertical="center" wrapText="1"/>
    </xf>
    <xf numFmtId="165" fontId="11" fillId="2" borderId="1" xfId="1" applyNumberFormat="1" applyFont="1" applyFill="1" applyBorder="1" applyAlignment="1">
      <alignment horizontal="center" vertical="center"/>
    </xf>
    <xf numFmtId="168" fontId="3" fillId="2" borderId="3" xfId="1" applyNumberFormat="1" applyFont="1" applyFill="1" applyBorder="1" applyAlignment="1">
      <alignment horizontal="center" vertical="center" wrapText="1"/>
    </xf>
    <xf numFmtId="165" fontId="0" fillId="3" borderId="1" xfId="1" applyNumberFormat="1" applyFont="1" applyFill="1" applyBorder="1" applyAlignment="1">
      <alignment horizontal="center" vertical="center"/>
    </xf>
    <xf numFmtId="165" fontId="12" fillId="2" borderId="1" xfId="1" applyNumberFormat="1" applyFont="1" applyFill="1" applyBorder="1" applyAlignment="1">
      <alignment horizontal="center" vertical="center" wrapText="1"/>
    </xf>
    <xf numFmtId="165" fontId="1" fillId="2" borderId="20" xfId="1" applyNumberFormat="1" applyFont="1" applyFill="1" applyBorder="1" applyAlignment="1">
      <alignment horizontal="center" vertical="center"/>
    </xf>
    <xf numFmtId="165" fontId="1" fillId="2" borderId="13" xfId="1" applyNumberFormat="1" applyFont="1" applyFill="1" applyBorder="1" applyAlignment="1">
      <alignment horizontal="left" wrapText="1"/>
    </xf>
    <xf numFmtId="165" fontId="7" fillId="2" borderId="1" xfId="1" applyNumberFormat="1" applyFont="1" applyFill="1" applyBorder="1" applyAlignment="1">
      <alignment horizontal="left" wrapText="1"/>
    </xf>
    <xf numFmtId="165" fontId="7" fillId="2" borderId="1" xfId="1" applyNumberFormat="1" applyFont="1" applyFill="1" applyBorder="1" applyAlignment="1">
      <alignment horizontal="left"/>
    </xf>
    <xf numFmtId="165" fontId="1" fillId="2" borderId="3" xfId="1" applyNumberFormat="1" applyFont="1" applyFill="1" applyBorder="1" applyAlignment="1">
      <alignment horizontal="left" wrapText="1"/>
    </xf>
    <xf numFmtId="165" fontId="5" fillId="3" borderId="1" xfId="1" applyNumberFormat="1" applyFont="1" applyFill="1" applyBorder="1" applyAlignment="1">
      <alignment horizontal="left" wrapText="1"/>
    </xf>
    <xf numFmtId="165" fontId="1" fillId="0" borderId="0" xfId="1" applyNumberFormat="1" applyFont="1" applyAlignment="1"/>
    <xf numFmtId="165" fontId="4" fillId="2" borderId="3" xfId="1" applyNumberFormat="1" applyFont="1" applyFill="1" applyBorder="1" applyAlignment="1"/>
    <xf numFmtId="165" fontId="5" fillId="0" borderId="1" xfId="1" applyNumberFormat="1" applyFont="1" applyBorder="1" applyAlignment="1">
      <alignment horizontal="left" wrapText="1"/>
    </xf>
    <xf numFmtId="165" fontId="5" fillId="3" borderId="1" xfId="1" applyNumberFormat="1" applyFont="1" applyFill="1" applyBorder="1" applyAlignment="1">
      <alignment horizontal="left"/>
    </xf>
    <xf numFmtId="165" fontId="1" fillId="0" borderId="11" xfId="1" applyNumberFormat="1" applyFont="1" applyBorder="1" applyAlignment="1"/>
    <xf numFmtId="165" fontId="4" fillId="2" borderId="1" xfId="1" applyNumberFormat="1" applyFont="1" applyFill="1" applyBorder="1" applyAlignment="1">
      <alignment horizontal="left" vertical="center"/>
    </xf>
    <xf numFmtId="165" fontId="4" fillId="2" borderId="4" xfId="1" applyNumberFormat="1" applyFont="1" applyFill="1" applyBorder="1" applyAlignment="1">
      <alignment horizontal="left" vertical="center"/>
    </xf>
    <xf numFmtId="165" fontId="4" fillId="2" borderId="53" xfId="1" applyNumberFormat="1" applyFont="1" applyFill="1" applyBorder="1" applyAlignment="1">
      <alignment horizontal="left" vertical="center" wrapText="1"/>
    </xf>
    <xf numFmtId="165" fontId="5" fillId="0" borderId="53" xfId="1" applyNumberFormat="1" applyFont="1" applyBorder="1" applyAlignment="1">
      <alignment horizontal="left" vertical="center" wrapText="1"/>
    </xf>
    <xf numFmtId="165" fontId="4" fillId="2" borderId="53" xfId="1" applyNumberFormat="1" applyFont="1" applyFill="1" applyBorder="1" applyAlignment="1">
      <alignment horizontal="left" vertical="center"/>
    </xf>
    <xf numFmtId="165" fontId="0" fillId="2" borderId="53" xfId="1" applyNumberFormat="1" applyFont="1" applyFill="1" applyBorder="1" applyAlignment="1">
      <alignment horizontal="left" vertical="center"/>
    </xf>
    <xf numFmtId="165" fontId="1" fillId="0" borderId="53" xfId="1" applyNumberFormat="1" applyFont="1" applyBorder="1" applyAlignment="1">
      <alignment horizontal="left" vertical="center"/>
    </xf>
    <xf numFmtId="0" fontId="21" fillId="0" borderId="10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 wrapText="1"/>
    </xf>
    <xf numFmtId="0" fontId="21" fillId="0" borderId="25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21" fillId="0" borderId="17" xfId="0" applyFont="1" applyBorder="1" applyAlignment="1">
      <alignment horizontal="center" vertical="center" wrapText="1"/>
    </xf>
    <xf numFmtId="0" fontId="21" fillId="0" borderId="13" xfId="0" applyFont="1" applyBorder="1" applyAlignment="1">
      <alignment horizontal="center" vertical="center"/>
    </xf>
    <xf numFmtId="165" fontId="21" fillId="0" borderId="13" xfId="1" applyNumberFormat="1" applyFont="1" applyBorder="1" applyAlignment="1">
      <alignment horizontal="center" vertical="center" wrapText="1"/>
    </xf>
    <xf numFmtId="0" fontId="21" fillId="0" borderId="13" xfId="0" applyFont="1" applyBorder="1" applyAlignment="1">
      <alignment horizontal="center" vertical="center" wrapText="1"/>
    </xf>
    <xf numFmtId="0" fontId="21" fillId="0" borderId="51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21" fillId="0" borderId="43" xfId="0" applyFont="1" applyBorder="1" applyAlignment="1">
      <alignment horizontal="center" vertical="center"/>
    </xf>
    <xf numFmtId="0" fontId="21" fillId="0" borderId="6" xfId="0" applyFont="1" applyBorder="1" applyAlignment="1">
      <alignment horizontal="center" vertical="center" wrapText="1"/>
    </xf>
    <xf numFmtId="0" fontId="21" fillId="0" borderId="6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23" fillId="0" borderId="1" xfId="0" applyFont="1" applyBorder="1" applyAlignment="1">
      <alignment horizontal="left" vertical="top" wrapText="1"/>
    </xf>
    <xf numFmtId="165" fontId="24" fillId="0" borderId="1" xfId="1" applyNumberFormat="1" applyFont="1" applyBorder="1" applyAlignment="1">
      <alignment horizontal="center" vertical="center" wrapText="1"/>
    </xf>
    <xf numFmtId="0" fontId="23" fillId="0" borderId="53" xfId="0" applyFont="1" applyBorder="1" applyAlignment="1">
      <alignment horizontal="center" vertical="center"/>
    </xf>
    <xf numFmtId="0" fontId="25" fillId="0" borderId="8" xfId="0" applyFont="1" applyBorder="1" applyAlignment="1">
      <alignment horizontal="center" vertical="center"/>
    </xf>
    <xf numFmtId="165" fontId="26" fillId="0" borderId="1" xfId="1" applyNumberFormat="1" applyFont="1" applyBorder="1" applyAlignment="1">
      <alignment horizontal="right" vertical="center"/>
    </xf>
    <xf numFmtId="165" fontId="26" fillId="0" borderId="1" xfId="0" applyNumberFormat="1" applyFont="1" applyBorder="1" applyAlignment="1">
      <alignment horizontal="center" vertical="center"/>
    </xf>
    <xf numFmtId="0" fontId="23" fillId="0" borderId="1" xfId="0" applyFont="1" applyBorder="1" applyAlignment="1">
      <alignment vertical="top" wrapText="1"/>
    </xf>
    <xf numFmtId="165" fontId="24" fillId="0" borderId="1" xfId="1" applyNumberFormat="1" applyFont="1" applyBorder="1" applyAlignment="1">
      <alignment horizontal="center" vertical="center"/>
    </xf>
    <xf numFmtId="0" fontId="27" fillId="0" borderId="8" xfId="0" applyFont="1" applyBorder="1" applyAlignment="1">
      <alignment horizontal="left" vertical="center" wrapText="1"/>
    </xf>
    <xf numFmtId="165" fontId="24" fillId="0" borderId="3" xfId="1" applyNumberFormat="1" applyFont="1" applyBorder="1" applyAlignment="1">
      <alignment horizontal="left" vertical="center" wrapText="1"/>
    </xf>
    <xf numFmtId="165" fontId="24" fillId="0" borderId="1" xfId="1" applyNumberFormat="1" applyFont="1" applyBorder="1" applyAlignment="1">
      <alignment horizontal="right" vertical="center"/>
    </xf>
    <xf numFmtId="0" fontId="27" fillId="0" borderId="1" xfId="0" applyFont="1" applyBorder="1" applyAlignment="1">
      <alignment vertical="center"/>
    </xf>
    <xf numFmtId="0" fontId="27" fillId="0" borderId="53" xfId="0" applyFont="1" applyBorder="1" applyAlignment="1">
      <alignment horizontal="center" vertical="center"/>
    </xf>
    <xf numFmtId="0" fontId="25" fillId="0" borderId="1" xfId="0" applyFont="1" applyBorder="1" applyAlignment="1">
      <alignment vertical="center"/>
    </xf>
    <xf numFmtId="0" fontId="23" fillId="2" borderId="8" xfId="0" applyFont="1" applyFill="1" applyBorder="1" applyAlignment="1">
      <alignment horizontal="left" wrapText="1"/>
    </xf>
    <xf numFmtId="165" fontId="28" fillId="2" borderId="3" xfId="1" applyNumberFormat="1" applyFont="1" applyFill="1" applyBorder="1" applyAlignment="1">
      <alignment horizontal="left" vertical="center" wrapText="1"/>
    </xf>
    <xf numFmtId="0" fontId="25" fillId="0" borderId="1" xfId="0" applyFont="1" applyBorder="1" applyAlignment="1">
      <alignment horizontal="center" vertical="center"/>
    </xf>
    <xf numFmtId="165" fontId="24" fillId="0" borderId="1" xfId="1" applyNumberFormat="1" applyFont="1" applyBorder="1" applyAlignment="1">
      <alignment vertical="center"/>
    </xf>
    <xf numFmtId="0" fontId="23" fillId="2" borderId="8" xfId="0" applyFont="1" applyFill="1" applyBorder="1" applyAlignment="1">
      <alignment horizontal="left"/>
    </xf>
    <xf numFmtId="165" fontId="28" fillId="2" borderId="3" xfId="1" applyNumberFormat="1" applyFont="1" applyFill="1" applyBorder="1" applyAlignment="1">
      <alignment horizontal="left" vertical="center"/>
    </xf>
    <xf numFmtId="0" fontId="27" fillId="0" borderId="1" xfId="0" applyFont="1" applyBorder="1" applyAlignment="1">
      <alignment vertical="center" wrapText="1"/>
    </xf>
    <xf numFmtId="0" fontId="20" fillId="0" borderId="8" xfId="0" applyFont="1" applyBorder="1" applyAlignment="1">
      <alignment horizontal="left" vertical="center" wrapText="1"/>
    </xf>
    <xf numFmtId="165" fontId="26" fillId="0" borderId="1" xfId="1" applyNumberFormat="1" applyFont="1" applyBorder="1" applyAlignment="1">
      <alignment horizontal="center" vertical="center"/>
    </xf>
    <xf numFmtId="165" fontId="24" fillId="2" borderId="1" xfId="1" applyNumberFormat="1" applyFont="1" applyFill="1" applyBorder="1" applyAlignment="1">
      <alignment vertical="center" wrapText="1"/>
    </xf>
    <xf numFmtId="165" fontId="24" fillId="0" borderId="3" xfId="1" applyNumberFormat="1" applyFont="1" applyBorder="1" applyAlignment="1">
      <alignment horizontal="left" vertical="center"/>
    </xf>
    <xf numFmtId="0" fontId="27" fillId="0" borderId="8" xfId="0" applyFont="1" applyBorder="1" applyAlignment="1">
      <alignment vertical="center" wrapText="1"/>
    </xf>
    <xf numFmtId="165" fontId="24" fillId="0" borderId="3" xfId="1" applyNumberFormat="1" applyFont="1" applyBorder="1" applyAlignment="1">
      <alignment vertical="center" wrapText="1"/>
    </xf>
    <xf numFmtId="0" fontId="25" fillId="0" borderId="8" xfId="0" applyFont="1" applyBorder="1" applyAlignment="1">
      <alignment vertical="center" wrapText="1"/>
    </xf>
    <xf numFmtId="165" fontId="24" fillId="0" borderId="1" xfId="1" applyNumberFormat="1" applyFont="1" applyBorder="1" applyAlignment="1">
      <alignment vertical="center" wrapText="1"/>
    </xf>
    <xf numFmtId="0" fontId="29" fillId="2" borderId="8" xfId="0" applyFont="1" applyFill="1" applyBorder="1" applyAlignment="1">
      <alignment horizontal="center" vertical="center"/>
    </xf>
    <xf numFmtId="0" fontId="25" fillId="0" borderId="1" xfId="0" applyFont="1" applyBorder="1" applyAlignment="1">
      <alignment vertical="center" wrapText="1"/>
    </xf>
    <xf numFmtId="0" fontId="20" fillId="0" borderId="3" xfId="0" applyFont="1" applyBorder="1" applyAlignment="1">
      <alignment horizontal="left" vertical="center" wrapText="1"/>
    </xf>
    <xf numFmtId="165" fontId="25" fillId="0" borderId="1" xfId="1" applyNumberFormat="1" applyFont="1" applyBorder="1" applyAlignment="1">
      <alignment horizontal="right" vertical="center"/>
    </xf>
    <xf numFmtId="0" fontId="27" fillId="0" borderId="1" xfId="0" applyFont="1" applyBorder="1" applyAlignment="1">
      <alignment horizontal="center" vertical="center"/>
    </xf>
    <xf numFmtId="0" fontId="27" fillId="0" borderId="8" xfId="0" applyFont="1" applyBorder="1" applyAlignment="1">
      <alignment horizontal="left" vertical="center"/>
    </xf>
    <xf numFmtId="0" fontId="27" fillId="0" borderId="3" xfId="0" applyFont="1" applyBorder="1" applyAlignment="1">
      <alignment horizontal="left" vertical="center"/>
    </xf>
    <xf numFmtId="165" fontId="27" fillId="0" borderId="1" xfId="1" applyNumberFormat="1" applyFont="1" applyBorder="1" applyAlignment="1">
      <alignment horizontal="right" vertical="center"/>
    </xf>
    <xf numFmtId="0" fontId="27" fillId="0" borderId="1" xfId="0" applyFont="1" applyBorder="1" applyAlignment="1">
      <alignment horizontal="left" vertical="center" wrapText="1"/>
    </xf>
    <xf numFmtId="165" fontId="24" fillId="0" borderId="1" xfId="1" applyNumberFormat="1" applyFont="1" applyBorder="1" applyAlignment="1">
      <alignment horizontal="left" vertical="center" wrapText="1"/>
    </xf>
    <xf numFmtId="0" fontId="25" fillId="0" borderId="3" xfId="0" applyFont="1" applyBorder="1" applyAlignment="1">
      <alignment vertical="center" wrapText="1"/>
    </xf>
    <xf numFmtId="0" fontId="27" fillId="2" borderId="1" xfId="0" applyFont="1" applyFill="1" applyBorder="1" applyAlignment="1">
      <alignment horizontal="left" vertical="center" wrapText="1"/>
    </xf>
    <xf numFmtId="165" fontId="24" fillId="2" borderId="1" xfId="1" applyNumberFormat="1" applyFont="1" applyFill="1" applyBorder="1" applyAlignment="1">
      <alignment horizontal="left" vertical="center" wrapText="1"/>
    </xf>
    <xf numFmtId="0" fontId="23" fillId="2" borderId="1" xfId="0" applyFont="1" applyFill="1" applyBorder="1" applyAlignment="1">
      <alignment horizontal="left" wrapText="1"/>
    </xf>
    <xf numFmtId="0" fontId="23" fillId="2" borderId="4" xfId="0" applyFont="1" applyFill="1" applyBorder="1" applyAlignment="1">
      <alignment horizontal="left" vertical="center" wrapText="1"/>
    </xf>
    <xf numFmtId="165" fontId="28" fillId="2" borderId="4" xfId="1" applyNumberFormat="1" applyFont="1" applyFill="1" applyBorder="1" applyAlignment="1">
      <alignment horizontal="left" vertical="center" wrapText="1"/>
    </xf>
    <xf numFmtId="165" fontId="24" fillId="0" borderId="4" xfId="1" applyNumberFormat="1" applyFont="1" applyBorder="1" applyAlignment="1">
      <alignment horizontal="right" vertical="center"/>
    </xf>
    <xf numFmtId="0" fontId="27" fillId="0" borderId="58" xfId="0" applyFont="1" applyBorder="1" applyAlignment="1">
      <alignment horizontal="center" vertical="center"/>
    </xf>
    <xf numFmtId="0" fontId="25" fillId="0" borderId="27" xfId="0" applyFont="1" applyBorder="1" applyAlignment="1">
      <alignment vertical="center" wrapText="1"/>
    </xf>
    <xf numFmtId="0" fontId="25" fillId="0" borderId="49" xfId="0" applyFont="1" applyBorder="1" applyAlignment="1">
      <alignment vertical="center" wrapText="1"/>
    </xf>
    <xf numFmtId="165" fontId="25" fillId="0" borderId="4" xfId="1" applyNumberFormat="1" applyFont="1" applyBorder="1" applyAlignment="1">
      <alignment horizontal="right" vertical="center"/>
    </xf>
    <xf numFmtId="0" fontId="23" fillId="0" borderId="4" xfId="0" applyFont="1" applyBorder="1"/>
    <xf numFmtId="0" fontId="20" fillId="0" borderId="11" xfId="0" applyFont="1" applyBorder="1" applyAlignment="1">
      <alignment horizontal="center" vertical="center"/>
    </xf>
    <xf numFmtId="165" fontId="26" fillId="0" borderId="11" xfId="1" applyNumberFormat="1" applyFont="1" applyBorder="1" applyAlignment="1">
      <alignment horizontal="right" vertical="center"/>
    </xf>
    <xf numFmtId="0" fontId="23" fillId="0" borderId="25" xfId="0" applyFont="1" applyBorder="1" applyAlignment="1">
      <alignment vertical="center"/>
    </xf>
    <xf numFmtId="0" fontId="25" fillId="0" borderId="10" xfId="0" applyFont="1" applyBorder="1" applyAlignment="1">
      <alignment vertical="center" wrapText="1"/>
    </xf>
    <xf numFmtId="0" fontId="25" fillId="0" borderId="50" xfId="0" applyFont="1" applyBorder="1" applyAlignment="1">
      <alignment vertical="center" wrapText="1"/>
    </xf>
    <xf numFmtId="165" fontId="25" fillId="0" borderId="11" xfId="1" applyNumberFormat="1" applyFont="1" applyBorder="1" applyAlignment="1">
      <alignment horizontal="right" vertical="center"/>
    </xf>
    <xf numFmtId="0" fontId="23" fillId="0" borderId="11" xfId="0" applyFont="1" applyBorder="1"/>
    <xf numFmtId="0" fontId="21" fillId="0" borderId="34" xfId="0" applyFont="1" applyBorder="1" applyAlignment="1">
      <alignment horizontal="center" vertical="center"/>
    </xf>
    <xf numFmtId="0" fontId="5" fillId="0" borderId="0" xfId="0" applyFont="1"/>
    <xf numFmtId="0" fontId="1" fillId="2" borderId="24" xfId="0" applyFont="1" applyFill="1" applyBorder="1" applyAlignment="1">
      <alignment horizontal="center" vertical="center" wrapText="1"/>
    </xf>
    <xf numFmtId="0" fontId="1" fillId="2" borderId="47" xfId="0" applyFont="1" applyFill="1" applyBorder="1" applyAlignment="1">
      <alignment horizontal="center" vertical="center" wrapText="1"/>
    </xf>
    <xf numFmtId="0" fontId="1" fillId="2" borderId="55" xfId="0" applyFont="1" applyFill="1" applyBorder="1" applyAlignment="1">
      <alignment horizontal="center" vertical="center" wrapText="1"/>
    </xf>
    <xf numFmtId="165" fontId="1" fillId="0" borderId="31" xfId="1" applyNumberFormat="1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 vertical="center" wrapText="1"/>
    </xf>
    <xf numFmtId="165" fontId="1" fillId="0" borderId="56" xfId="1" applyNumberFormat="1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 vertical="center" wrapText="1"/>
    </xf>
    <xf numFmtId="165" fontId="5" fillId="2" borderId="9" xfId="1" applyNumberFormat="1" applyFont="1" applyFill="1" applyBorder="1" applyAlignment="1">
      <alignment horizontal="center" vertical="center" wrapText="1"/>
    </xf>
    <xf numFmtId="165" fontId="7" fillId="2" borderId="8" xfId="1" applyNumberFormat="1" applyFont="1" applyFill="1" applyBorder="1" applyAlignment="1">
      <alignment horizontal="center" vertical="center" wrapText="1"/>
    </xf>
    <xf numFmtId="165" fontId="7" fillId="2" borderId="9" xfId="1" applyNumberFormat="1" applyFont="1" applyFill="1" applyBorder="1" applyAlignment="1">
      <alignment horizontal="center" vertical="center" wrapText="1"/>
    </xf>
    <xf numFmtId="165" fontId="7" fillId="2" borderId="9" xfId="0" applyNumberFormat="1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/>
    </xf>
    <xf numFmtId="165" fontId="9" fillId="2" borderId="1" xfId="1" applyNumberFormat="1" applyFont="1" applyFill="1" applyBorder="1" applyAlignment="1">
      <alignment horizontal="center" vertical="center" wrapText="1"/>
    </xf>
    <xf numFmtId="165" fontId="9" fillId="2" borderId="9" xfId="1" applyNumberFormat="1" applyFont="1" applyFill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1" fillId="2" borderId="54" xfId="0" applyFont="1" applyFill="1" applyBorder="1" applyAlignment="1">
      <alignment horizontal="left" vertical="center" wrapText="1"/>
    </xf>
    <xf numFmtId="165" fontId="5" fillId="2" borderId="19" xfId="1" applyNumberFormat="1" applyFont="1" applyFill="1" applyBorder="1" applyAlignment="1">
      <alignment horizontal="center" vertical="center" wrapText="1"/>
    </xf>
    <xf numFmtId="165" fontId="5" fillId="2" borderId="21" xfId="1" applyNumberFormat="1" applyFont="1" applyFill="1" applyBorder="1" applyAlignment="1">
      <alignment horizontal="center" vertical="center" wrapText="1"/>
    </xf>
    <xf numFmtId="165" fontId="5" fillId="2" borderId="19" xfId="1" applyNumberFormat="1" applyFont="1" applyFill="1" applyBorder="1" applyAlignment="1">
      <alignment vertical="center" wrapText="1"/>
    </xf>
    <xf numFmtId="165" fontId="5" fillId="2" borderId="21" xfId="1" applyNumberFormat="1" applyFont="1" applyFill="1" applyBorder="1" applyAlignment="1">
      <alignment vertical="center" wrapText="1"/>
    </xf>
    <xf numFmtId="165" fontId="7" fillId="2" borderId="19" xfId="1" applyNumberFormat="1" applyFont="1" applyFill="1" applyBorder="1" applyAlignment="1">
      <alignment horizontal="center" vertical="center" wrapText="1"/>
    </xf>
    <xf numFmtId="165" fontId="7" fillId="2" borderId="20" xfId="1" applyNumberFormat="1" applyFont="1" applyFill="1" applyBorder="1" applyAlignment="1">
      <alignment horizontal="center" vertical="center" wrapText="1"/>
    </xf>
    <xf numFmtId="165" fontId="7" fillId="2" borderId="21" xfId="1" applyNumberFormat="1" applyFont="1" applyFill="1" applyBorder="1" applyAlignment="1">
      <alignment horizontal="center" vertical="center" wrapText="1"/>
    </xf>
    <xf numFmtId="165" fontId="7" fillId="2" borderId="27" xfId="1" applyNumberFormat="1" applyFont="1" applyFill="1" applyBorder="1" applyAlignment="1">
      <alignment horizontal="center" vertical="center" wrapText="1"/>
    </xf>
    <xf numFmtId="165" fontId="7" fillId="2" borderId="4" xfId="1" applyNumberFormat="1" applyFont="1" applyFill="1" applyBorder="1" applyAlignment="1">
      <alignment horizontal="center" vertical="center" wrapText="1"/>
    </xf>
    <xf numFmtId="165" fontId="7" fillId="2" borderId="28" xfId="0" applyNumberFormat="1" applyFont="1" applyFill="1" applyBorder="1" applyAlignment="1">
      <alignment horizontal="center" vertical="center" wrapText="1"/>
    </xf>
    <xf numFmtId="0" fontId="5" fillId="0" borderId="37" xfId="0" applyFont="1" applyBorder="1"/>
    <xf numFmtId="0" fontId="1" fillId="2" borderId="35" xfId="0" applyFont="1" applyFill="1" applyBorder="1" applyAlignment="1">
      <alignment horizontal="center"/>
    </xf>
    <xf numFmtId="165" fontId="1" fillId="2" borderId="37" xfId="0" applyNumberFormat="1" applyFont="1" applyFill="1" applyBorder="1" applyAlignment="1">
      <alignment horizontal="center" vertical="center"/>
    </xf>
    <xf numFmtId="165" fontId="1" fillId="2" borderId="38" xfId="1" applyNumberFormat="1" applyFont="1" applyFill="1" applyBorder="1" applyAlignment="1">
      <alignment vertical="center"/>
    </xf>
    <xf numFmtId="165" fontId="1" fillId="2" borderId="39" xfId="1" applyNumberFormat="1" applyFont="1" applyFill="1" applyBorder="1" applyAlignment="1">
      <alignment vertical="center"/>
    </xf>
    <xf numFmtId="165" fontId="1" fillId="2" borderId="37" xfId="1" applyNumberFormat="1" applyFont="1" applyFill="1" applyBorder="1" applyAlignment="1">
      <alignment vertical="center"/>
    </xf>
    <xf numFmtId="165" fontId="8" fillId="2" borderId="10" xfId="1" applyNumberFormat="1" applyFont="1" applyFill="1" applyBorder="1" applyAlignment="1">
      <alignment horizontal="center" vertical="center" wrapText="1"/>
    </xf>
    <xf numFmtId="165" fontId="1" fillId="2" borderId="25" xfId="1" applyNumberFormat="1" applyFont="1" applyFill="1" applyBorder="1" applyAlignment="1">
      <alignment vertical="center"/>
    </xf>
    <xf numFmtId="165" fontId="1" fillId="2" borderId="12" xfId="1" applyNumberFormat="1" applyFont="1" applyFill="1" applyBorder="1" applyAlignment="1">
      <alignment vertical="center"/>
    </xf>
    <xf numFmtId="165" fontId="5" fillId="0" borderId="0" xfId="0" applyNumberFormat="1" applyFont="1"/>
    <xf numFmtId="0" fontId="22" fillId="0" borderId="19" xfId="0" applyFont="1" applyBorder="1" applyAlignment="1">
      <alignment horizontal="center" vertical="center"/>
    </xf>
    <xf numFmtId="0" fontId="20" fillId="0" borderId="14" xfId="0" applyFont="1" applyBorder="1" applyAlignment="1">
      <alignment horizontal="center" wrapText="1"/>
    </xf>
    <xf numFmtId="0" fontId="20" fillId="0" borderId="15" xfId="0" applyFont="1" applyBorder="1" applyAlignment="1">
      <alignment horizontal="center" wrapText="1"/>
    </xf>
    <xf numFmtId="0" fontId="20" fillId="0" borderId="16" xfId="0" applyFont="1" applyBorder="1" applyAlignment="1">
      <alignment horizontal="center" wrapText="1"/>
    </xf>
    <xf numFmtId="0" fontId="20" fillId="0" borderId="28" xfId="0" applyFont="1" applyBorder="1" applyAlignment="1">
      <alignment horizontal="center" vertical="center" wrapText="1"/>
    </xf>
    <xf numFmtId="0" fontId="20" fillId="0" borderId="56" xfId="0" applyFont="1" applyBorder="1" applyAlignment="1">
      <alignment horizontal="center" vertical="center" wrapText="1"/>
    </xf>
    <xf numFmtId="0" fontId="20" fillId="0" borderId="39" xfId="0" applyFont="1" applyBorder="1" applyAlignment="1">
      <alignment horizontal="center" vertical="center" wrapText="1"/>
    </xf>
    <xf numFmtId="0" fontId="17" fillId="0" borderId="59" xfId="0" applyFont="1" applyBorder="1" applyAlignment="1">
      <alignment horizontal="center" vertical="center"/>
    </xf>
    <xf numFmtId="0" fontId="17" fillId="0" borderId="36" xfId="0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18" fillId="0" borderId="26" xfId="0" applyFont="1" applyBorder="1" applyAlignment="1">
      <alignment horizontal="center" vertical="center" wrapText="1"/>
    </xf>
    <xf numFmtId="0" fontId="18" fillId="0" borderId="23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18" fillId="0" borderId="24" xfId="0" applyFont="1" applyBorder="1" applyAlignment="1">
      <alignment horizontal="center" vertical="center" wrapText="1"/>
    </xf>
    <xf numFmtId="0" fontId="18" fillId="0" borderId="50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wrapText="1"/>
    </xf>
    <xf numFmtId="0" fontId="5" fillId="0" borderId="26" xfId="0" applyFont="1" applyBorder="1" applyAlignment="1">
      <alignment horizontal="center" wrapText="1"/>
    </xf>
    <xf numFmtId="0" fontId="5" fillId="0" borderId="23" xfId="0" applyFont="1" applyBorder="1" applyAlignment="1">
      <alignment horizontal="center" wrapText="1"/>
    </xf>
    <xf numFmtId="0" fontId="17" fillId="0" borderId="25" xfId="0" applyFont="1" applyBorder="1" applyAlignment="1">
      <alignment horizontal="center" vertical="center"/>
    </xf>
    <xf numFmtId="0" fontId="17" fillId="0" borderId="26" xfId="0" applyFont="1" applyBorder="1" applyAlignment="1">
      <alignment horizontal="center" vertical="center"/>
    </xf>
    <xf numFmtId="0" fontId="17" fillId="0" borderId="23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15" xfId="0" applyFont="1" applyFill="1" applyBorder="1" applyAlignment="1">
      <alignment horizontal="center" vertical="center"/>
    </xf>
    <xf numFmtId="0" fontId="2" fillId="4" borderId="16" xfId="0" applyFont="1" applyFill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6" fillId="2" borderId="32" xfId="0" applyFont="1" applyFill="1" applyBorder="1" applyAlignment="1">
      <alignment horizontal="center" vertical="center"/>
    </xf>
    <xf numFmtId="0" fontId="6" fillId="2" borderId="33" xfId="0" applyFont="1" applyFill="1" applyBorder="1" applyAlignment="1">
      <alignment horizontal="center" vertical="center"/>
    </xf>
    <xf numFmtId="0" fontId="6" fillId="2" borderId="34" xfId="0" applyFont="1" applyFill="1" applyBorder="1" applyAlignment="1">
      <alignment horizontal="center" vertical="center"/>
    </xf>
  </cellXfs>
  <cellStyles count="5">
    <cellStyle name="Comma" xfId="1" builtinId="3"/>
    <cellStyle name="Comma [0]" xfId="4" builtinId="6"/>
    <cellStyle name="Comma 2" xfId="3" xr:uid="{118CFCA4-5824-450B-9681-5F5627163DDD}"/>
    <cellStyle name="Normal" xfId="0" builtinId="0"/>
    <cellStyle name="Normal 2" xfId="2" xr:uid="{AD4B3C85-B50A-4792-8E78-0F1DC817B6F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B1:N30"/>
  <sheetViews>
    <sheetView showGridLines="0" tabSelected="1" zoomScale="81" zoomScaleNormal="81" zoomScaleSheetLayoutView="62" workbookViewId="0">
      <selection activeCell="B2" sqref="B2:L2"/>
    </sheetView>
  </sheetViews>
  <sheetFormatPr defaultRowHeight="14.5" x14ac:dyDescent="0.35"/>
  <cols>
    <col min="1" max="1" width="1.1796875" customWidth="1"/>
    <col min="2" max="2" width="6.81640625" customWidth="1"/>
    <col min="3" max="3" width="39.36328125" customWidth="1"/>
    <col min="4" max="4" width="21" bestFit="1" customWidth="1"/>
    <col min="5" max="5" width="21.26953125" bestFit="1" customWidth="1"/>
    <col min="6" max="6" width="21" customWidth="1"/>
    <col min="7" max="7" width="6.54296875" customWidth="1"/>
    <col min="8" max="8" width="41" customWidth="1"/>
    <col min="9" max="9" width="21" bestFit="1" customWidth="1"/>
    <col min="10" max="10" width="26.81640625" bestFit="1" customWidth="1"/>
    <col min="11" max="11" width="24.36328125" bestFit="1" customWidth="1"/>
    <col min="12" max="12" width="45.6328125" customWidth="1"/>
  </cols>
  <sheetData>
    <row r="1" spans="2:14" ht="9.5" customHeight="1" thickBot="1" x14ac:dyDescent="0.4"/>
    <row r="2" spans="2:14" ht="49.5" customHeight="1" thickBot="1" x14ac:dyDescent="0.45">
      <c r="B2" s="604" t="s">
        <v>257</v>
      </c>
      <c r="C2" s="605"/>
      <c r="D2" s="605"/>
      <c r="E2" s="605"/>
      <c r="F2" s="605"/>
      <c r="G2" s="605"/>
      <c r="H2" s="605"/>
      <c r="I2" s="605"/>
      <c r="J2" s="605"/>
      <c r="K2" s="605"/>
      <c r="L2" s="606"/>
    </row>
    <row r="3" spans="2:14" ht="50" customHeight="1" thickBot="1" x14ac:dyDescent="0.4">
      <c r="B3" s="491" t="s">
        <v>1</v>
      </c>
      <c r="C3" s="492" t="s">
        <v>38</v>
      </c>
      <c r="D3" s="493" t="s">
        <v>264</v>
      </c>
      <c r="E3" s="493" t="s">
        <v>265</v>
      </c>
      <c r="F3" s="493" t="s">
        <v>266</v>
      </c>
      <c r="G3" s="494" t="s">
        <v>56</v>
      </c>
      <c r="H3" s="495" t="s">
        <v>38</v>
      </c>
      <c r="I3" s="493" t="s">
        <v>264</v>
      </c>
      <c r="J3" s="493" t="s">
        <v>265</v>
      </c>
      <c r="K3" s="493" t="s">
        <v>266</v>
      </c>
      <c r="L3" s="564" t="s">
        <v>55</v>
      </c>
    </row>
    <row r="4" spans="2:14" ht="20" customHeight="1" x14ac:dyDescent="0.35">
      <c r="B4" s="496"/>
      <c r="C4" s="497" t="s">
        <v>271</v>
      </c>
      <c r="D4" s="498"/>
      <c r="E4" s="499"/>
      <c r="F4" s="499"/>
      <c r="G4" s="500"/>
      <c r="H4" s="501"/>
      <c r="I4" s="502"/>
      <c r="J4" s="503"/>
      <c r="K4" s="504"/>
      <c r="L4" s="607" t="s">
        <v>256</v>
      </c>
    </row>
    <row r="5" spans="2:14" ht="59" customHeight="1" x14ac:dyDescent="0.35">
      <c r="B5" s="505">
        <v>1</v>
      </c>
      <c r="C5" s="506" t="s">
        <v>338</v>
      </c>
      <c r="D5" s="507">
        <f>'HR  Admin'!E8</f>
        <v>0</v>
      </c>
      <c r="E5" s="507">
        <f>'HR  Admin'!H8</f>
        <v>62550000</v>
      </c>
      <c r="F5" s="507">
        <f>'HR  Admin'!I8</f>
        <v>4750000</v>
      </c>
      <c r="G5" s="508"/>
      <c r="H5" s="509" t="s">
        <v>54</v>
      </c>
      <c r="I5" s="510">
        <f>D27</f>
        <v>114722505</v>
      </c>
      <c r="J5" s="510">
        <f>E27</f>
        <v>705270044</v>
      </c>
      <c r="K5" s="511">
        <f>F27</f>
        <v>241661340</v>
      </c>
      <c r="L5" s="608"/>
    </row>
    <row r="6" spans="2:14" ht="57" customHeight="1" x14ac:dyDescent="0.35">
      <c r="B6" s="505">
        <v>2</v>
      </c>
      <c r="C6" s="512" t="s">
        <v>372</v>
      </c>
      <c r="D6" s="513">
        <f>-'HR  Admin'!E12+'Zonewise Summary'!R4</f>
        <v>0</v>
      </c>
      <c r="E6" s="513">
        <f>'HR  Admin'!H12</f>
        <v>385000</v>
      </c>
      <c r="F6" s="513">
        <f>'HR  Admin'!I12</f>
        <v>385000</v>
      </c>
      <c r="G6" s="508">
        <v>20</v>
      </c>
      <c r="H6" s="514" t="s">
        <v>255</v>
      </c>
      <c r="I6" s="515">
        <f>'Zonewise Summary'!R11</f>
        <v>26551122</v>
      </c>
      <c r="J6" s="516">
        <f>'Zonewise Summary'!S11</f>
        <v>38700000</v>
      </c>
      <c r="K6" s="513">
        <f>'Zonewise Summary'!T11</f>
        <v>31861267</v>
      </c>
      <c r="L6" s="608"/>
    </row>
    <row r="7" spans="2:14" ht="41" customHeight="1" x14ac:dyDescent="0.35">
      <c r="B7" s="505">
        <f>B6+1</f>
        <v>3</v>
      </c>
      <c r="C7" s="512" t="s">
        <v>373</v>
      </c>
      <c r="D7" s="513">
        <f>'HR  Admin'!G17</f>
        <v>0</v>
      </c>
      <c r="E7" s="513">
        <f>'HR  Admin'!H17</f>
        <v>310000</v>
      </c>
      <c r="F7" s="513">
        <f>'HR  Admin'!I17</f>
        <v>310000</v>
      </c>
      <c r="G7" s="508">
        <f>G6+1</f>
        <v>21</v>
      </c>
      <c r="H7" s="514" t="s">
        <v>361</v>
      </c>
      <c r="I7" s="515">
        <f>'Zonewise Summary'!R12</f>
        <v>9146538</v>
      </c>
      <c r="J7" s="516">
        <f>'Zonewise Summary'!S12</f>
        <v>38280000</v>
      </c>
      <c r="K7" s="513">
        <f>'Zonewise Summary'!T12</f>
        <v>38280000</v>
      </c>
      <c r="L7" s="608"/>
    </row>
    <row r="8" spans="2:14" ht="48.5" customHeight="1" x14ac:dyDescent="0.35">
      <c r="B8" s="505">
        <f t="shared" ref="B8:B9" si="0">B7+1</f>
        <v>4</v>
      </c>
      <c r="C8" s="517" t="s">
        <v>339</v>
      </c>
      <c r="D8" s="516">
        <f>MIS!C32</f>
        <v>8850043</v>
      </c>
      <c r="E8" s="516">
        <f>MIS!H32</f>
        <v>212334000</v>
      </c>
      <c r="F8" s="516">
        <f>MIS!K32</f>
        <v>49245000</v>
      </c>
      <c r="G8" s="508">
        <f t="shared" ref="G8:G10" si="1">G7+1</f>
        <v>22</v>
      </c>
      <c r="H8" s="514" t="s">
        <v>360</v>
      </c>
      <c r="I8" s="515">
        <f>'Zonewise Summary'!R13</f>
        <v>0</v>
      </c>
      <c r="J8" s="516">
        <f>'Zonewise Summary'!S13</f>
        <v>194800000</v>
      </c>
      <c r="K8" s="513">
        <f>'Zonewise Summary'!T13</f>
        <v>179493550</v>
      </c>
      <c r="L8" s="608"/>
    </row>
    <row r="9" spans="2:14" ht="45.5" customHeight="1" x14ac:dyDescent="0.35">
      <c r="B9" s="505">
        <f t="shared" si="0"/>
        <v>5</v>
      </c>
      <c r="C9" s="519" t="s">
        <v>343</v>
      </c>
      <c r="D9" s="510">
        <f>SUM(D5:D8)</f>
        <v>8850043</v>
      </c>
      <c r="E9" s="510">
        <f>SUM(E5:E8)</f>
        <v>275579000</v>
      </c>
      <c r="F9" s="510">
        <f>SUM(F5:F8)</f>
        <v>54690000</v>
      </c>
      <c r="G9" s="508">
        <f t="shared" si="1"/>
        <v>23</v>
      </c>
      <c r="H9" s="520" t="s">
        <v>254</v>
      </c>
      <c r="I9" s="521">
        <f>'Zonewise Summary'!R14</f>
        <v>0</v>
      </c>
      <c r="J9" s="516">
        <f>'Zonewise Summary'!S14</f>
        <v>23950000</v>
      </c>
      <c r="K9" s="513">
        <f>'Zonewise Summary'!T14</f>
        <v>12200000</v>
      </c>
      <c r="L9" s="608"/>
    </row>
    <row r="10" spans="2:14" ht="20" x14ac:dyDescent="0.35">
      <c r="B10" s="505"/>
      <c r="C10" s="522" t="s">
        <v>342</v>
      </c>
      <c r="D10" s="523"/>
      <c r="E10" s="516"/>
      <c r="F10" s="516"/>
      <c r="G10" s="508">
        <f t="shared" si="1"/>
        <v>24</v>
      </c>
      <c r="H10" s="524" t="s">
        <v>112</v>
      </c>
      <c r="I10" s="525">
        <f>'Zonewise Summary'!R15</f>
        <v>659900</v>
      </c>
      <c r="J10" s="516">
        <f>'Zonewise Summary'!S15</f>
        <v>32400000</v>
      </c>
      <c r="K10" s="513">
        <f>'Zonewise Summary'!T15</f>
        <v>11750000</v>
      </c>
      <c r="L10" s="608"/>
    </row>
    <row r="11" spans="2:14" ht="62" customHeight="1" x14ac:dyDescent="0.35">
      <c r="B11" s="505">
        <v>6</v>
      </c>
      <c r="C11" s="526" t="s">
        <v>270</v>
      </c>
      <c r="D11" s="523">
        <f>'Legal&amp;Prof'!E7</f>
        <v>4188780</v>
      </c>
      <c r="E11" s="516">
        <f>'Legal&amp;Prof'!F7</f>
        <v>6250000</v>
      </c>
      <c r="F11" s="516">
        <f>'Legal&amp;Prof'!G7</f>
        <v>6250000</v>
      </c>
      <c r="G11" s="518"/>
      <c r="H11" s="527" t="s">
        <v>348</v>
      </c>
      <c r="I11" s="510">
        <f>SUM(I5:I10)</f>
        <v>151080065</v>
      </c>
      <c r="J11" s="510">
        <f>SUM(J5:J10)</f>
        <v>1033400044</v>
      </c>
      <c r="K11" s="528">
        <f>SUM(K5:K10)</f>
        <v>515246157</v>
      </c>
      <c r="L11" s="608"/>
    </row>
    <row r="12" spans="2:14" ht="47" customHeight="1" x14ac:dyDescent="0.35">
      <c r="B12" s="505">
        <f t="shared" ref="B12:B17" si="2">B11+1</f>
        <v>7</v>
      </c>
      <c r="C12" s="549" t="s">
        <v>20</v>
      </c>
      <c r="D12" s="523">
        <f>'HR  Admin'!E27</f>
        <v>906310</v>
      </c>
      <c r="E12" s="516">
        <f>'HR  Admin'!H27</f>
        <v>1500000</v>
      </c>
      <c r="F12" s="516">
        <f>'HR  Admin'!I27</f>
        <v>1500000</v>
      </c>
      <c r="G12" s="518">
        <v>24</v>
      </c>
      <c r="H12" s="514" t="s">
        <v>110</v>
      </c>
      <c r="I12" s="530">
        <f>Project!C14</f>
        <v>12125000</v>
      </c>
      <c r="J12" s="516">
        <f>Project!F14</f>
        <v>870063132.8377682</v>
      </c>
      <c r="K12" s="513">
        <f>Project!G14</f>
        <v>352340000</v>
      </c>
      <c r="L12" s="608"/>
    </row>
    <row r="13" spans="2:14" ht="47" customHeight="1" x14ac:dyDescent="0.35">
      <c r="B13" s="505">
        <f t="shared" si="2"/>
        <v>8</v>
      </c>
      <c r="C13" s="526" t="s">
        <v>327</v>
      </c>
      <c r="D13" s="529">
        <f>'HR  Admin'!E31</f>
        <v>17549900</v>
      </c>
      <c r="E13" s="516">
        <f>'HR  Admin'!H31</f>
        <v>10440000</v>
      </c>
      <c r="F13" s="516">
        <f>'HR  Admin'!I31</f>
        <v>10440000</v>
      </c>
      <c r="G13" s="518">
        <v>25</v>
      </c>
      <c r="H13" s="531" t="s">
        <v>349</v>
      </c>
      <c r="I13" s="532">
        <f>PMER!C6</f>
        <v>0</v>
      </c>
      <c r="J13" s="516">
        <f>PMER!F6</f>
        <v>1900000000</v>
      </c>
      <c r="K13" s="513">
        <f>PMER!G6</f>
        <v>100000000</v>
      </c>
      <c r="L13" s="608"/>
    </row>
    <row r="14" spans="2:14" ht="60.5" customHeight="1" x14ac:dyDescent="0.35">
      <c r="B14" s="505">
        <f t="shared" si="2"/>
        <v>9</v>
      </c>
      <c r="C14" s="520" t="s">
        <v>254</v>
      </c>
      <c r="D14" s="529">
        <f>'HR  Admin'!E23</f>
        <v>7721524</v>
      </c>
      <c r="E14" s="516">
        <f>'HR  Admin'!H23</f>
        <v>14500000</v>
      </c>
      <c r="F14" s="516">
        <f>'HR  Admin'!I23</f>
        <v>14500000</v>
      </c>
      <c r="G14" s="518"/>
      <c r="H14" s="533" t="s">
        <v>346</v>
      </c>
      <c r="I14" s="510">
        <f>SUM(I12:I13)</f>
        <v>12125000</v>
      </c>
      <c r="J14" s="510">
        <f>SUM(J12:J13)</f>
        <v>2770063132.8377681</v>
      </c>
      <c r="K14" s="510">
        <f>SUM(K12:K13)</f>
        <v>452340000</v>
      </c>
      <c r="L14" s="608"/>
      <c r="N14" t="s">
        <v>59</v>
      </c>
    </row>
    <row r="15" spans="2:14" ht="47.5" customHeight="1" x14ac:dyDescent="0.35">
      <c r="B15" s="505">
        <f t="shared" si="2"/>
        <v>10</v>
      </c>
      <c r="C15" s="526" t="s">
        <v>320</v>
      </c>
      <c r="D15" s="523">
        <f>'HR  Admin'!E25</f>
        <v>0</v>
      </c>
      <c r="E15" s="516">
        <f>'HR  Admin'!H25</f>
        <v>3000000</v>
      </c>
      <c r="F15" s="516">
        <f>'HR  Admin'!I25</f>
        <v>3000000</v>
      </c>
      <c r="G15" s="518"/>
      <c r="H15" s="535" t="s">
        <v>347</v>
      </c>
      <c r="I15" s="510">
        <f>I11+I14</f>
        <v>163205065</v>
      </c>
      <c r="J15" s="510">
        <f>J11+J14</f>
        <v>3803463176.8377681</v>
      </c>
      <c r="K15" s="510">
        <f>K11+K14</f>
        <v>967586157</v>
      </c>
      <c r="L15" s="608"/>
    </row>
    <row r="16" spans="2:14" ht="43" customHeight="1" x14ac:dyDescent="0.35">
      <c r="B16" s="505">
        <f t="shared" si="2"/>
        <v>11</v>
      </c>
      <c r="C16" s="517" t="s">
        <v>358</v>
      </c>
      <c r="D16" s="523">
        <f>CLC!E8</f>
        <v>0</v>
      </c>
      <c r="E16" s="516">
        <f>CLC!F8</f>
        <v>8410000</v>
      </c>
      <c r="F16" s="516">
        <f>CLC!G8</f>
        <v>8410000</v>
      </c>
      <c r="G16" s="518"/>
      <c r="H16" s="527"/>
      <c r="I16" s="537"/>
      <c r="J16" s="538"/>
      <c r="K16" s="539"/>
      <c r="L16" s="608"/>
    </row>
    <row r="17" spans="2:14" ht="38.5" customHeight="1" x14ac:dyDescent="0.35">
      <c r="B17" s="505">
        <f t="shared" si="2"/>
        <v>12</v>
      </c>
      <c r="C17" s="526" t="s">
        <v>362</v>
      </c>
      <c r="D17" s="534">
        <f>Media!C6</f>
        <v>1122609</v>
      </c>
      <c r="E17" s="516">
        <f>Media!F6</f>
        <v>4000000</v>
      </c>
      <c r="F17" s="516">
        <f>Media!G6</f>
        <v>3700000</v>
      </c>
      <c r="G17" s="518"/>
      <c r="H17" s="540"/>
      <c r="I17" s="541"/>
      <c r="J17" s="542"/>
      <c r="K17" s="539"/>
      <c r="L17" s="608"/>
      <c r="N17" t="s">
        <v>59</v>
      </c>
    </row>
    <row r="18" spans="2:14" ht="20" x14ac:dyDescent="0.35">
      <c r="B18" s="505"/>
      <c r="C18" s="536" t="s">
        <v>344</v>
      </c>
      <c r="D18" s="510">
        <f>SUM(D11:D17)</f>
        <v>31489123</v>
      </c>
      <c r="E18" s="510">
        <f>SUM(E11:E17)</f>
        <v>48100000</v>
      </c>
      <c r="F18" s="510">
        <f>SUM(F11:F17)</f>
        <v>47800000</v>
      </c>
      <c r="G18" s="518"/>
      <c r="H18" s="533"/>
      <c r="I18" s="545"/>
      <c r="J18" s="538"/>
      <c r="K18" s="539"/>
      <c r="L18" s="608"/>
    </row>
    <row r="19" spans="2:14" ht="53.5" customHeight="1" x14ac:dyDescent="0.35">
      <c r="B19" s="505"/>
      <c r="C19" s="522" t="s">
        <v>341</v>
      </c>
      <c r="D19" s="528"/>
      <c r="E19" s="516"/>
      <c r="F19" s="516"/>
      <c r="G19" s="518"/>
      <c r="H19" s="533"/>
      <c r="I19" s="545"/>
      <c r="J19" s="538"/>
      <c r="K19" s="539"/>
      <c r="L19" s="608"/>
    </row>
    <row r="20" spans="2:14" ht="52.5" x14ac:dyDescent="0.35">
      <c r="B20" s="505">
        <v>13</v>
      </c>
      <c r="C20" s="512" t="s">
        <v>371</v>
      </c>
      <c r="D20" s="528"/>
      <c r="E20" s="513">
        <f>'Zonewise Summary'!S4</f>
        <v>42785000</v>
      </c>
      <c r="F20" s="513">
        <f>'Zonewise Summary'!T4</f>
        <v>4135000</v>
      </c>
      <c r="G20" s="518"/>
      <c r="H20" s="533"/>
      <c r="I20" s="545"/>
      <c r="J20" s="538"/>
      <c r="K20" s="539"/>
      <c r="L20" s="608"/>
    </row>
    <row r="21" spans="2:14" ht="35" x14ac:dyDescent="0.35">
      <c r="B21" s="505">
        <f>B20+1</f>
        <v>14</v>
      </c>
      <c r="C21" s="512" t="s">
        <v>374</v>
      </c>
      <c r="D21" s="528"/>
      <c r="E21" s="513">
        <f>'Zonewise Summary'!S5</f>
        <v>3500000</v>
      </c>
      <c r="F21" s="513">
        <f>'Zonewise Summary'!T5</f>
        <v>1100000</v>
      </c>
      <c r="G21" s="518"/>
      <c r="H21" s="533"/>
      <c r="I21" s="545"/>
      <c r="J21" s="538"/>
      <c r="K21" s="539"/>
      <c r="L21" s="608"/>
    </row>
    <row r="22" spans="2:14" ht="35" x14ac:dyDescent="0.35">
      <c r="B22" s="505">
        <f t="shared" ref="B22:B26" si="3">B21+1</f>
        <v>15</v>
      </c>
      <c r="C22" s="543" t="s">
        <v>44</v>
      </c>
      <c r="D22" s="544">
        <f>'Zonewise Summary'!R6</f>
        <v>3208655</v>
      </c>
      <c r="E22" s="516">
        <f>'Zonewise Summary'!S6</f>
        <v>15200000</v>
      </c>
      <c r="F22" s="516">
        <f>'Zonewise Summary'!T6</f>
        <v>8100000</v>
      </c>
      <c r="G22" s="518"/>
      <c r="H22" s="533"/>
      <c r="I22" s="545"/>
      <c r="J22" s="538"/>
      <c r="K22" s="539"/>
      <c r="L22" s="608"/>
    </row>
    <row r="23" spans="2:14" ht="41" customHeight="1" x14ac:dyDescent="0.35">
      <c r="B23" s="505">
        <f t="shared" si="3"/>
        <v>16</v>
      </c>
      <c r="C23" s="546" t="s">
        <v>120</v>
      </c>
      <c r="D23" s="544">
        <f>'Zonewise Summary'!R7</f>
        <v>1380453</v>
      </c>
      <c r="E23" s="516">
        <f>'Zonewise Summary'!S7</f>
        <v>171776044</v>
      </c>
      <c r="F23" s="516">
        <f>'Zonewise Summary'!T7</f>
        <v>32500000</v>
      </c>
      <c r="G23" s="518"/>
      <c r="H23" s="533"/>
      <c r="I23" s="545"/>
      <c r="J23" s="538"/>
      <c r="K23" s="539"/>
      <c r="L23" s="608"/>
    </row>
    <row r="24" spans="2:14" ht="47" customHeight="1" x14ac:dyDescent="0.35">
      <c r="B24" s="505">
        <f t="shared" si="3"/>
        <v>17</v>
      </c>
      <c r="C24" s="543" t="s">
        <v>296</v>
      </c>
      <c r="D24" s="547">
        <f>'Zonewise Summary'!R8</f>
        <v>35840250</v>
      </c>
      <c r="E24" s="516">
        <f>'Zonewise Summary'!S8</f>
        <v>84120000</v>
      </c>
      <c r="F24" s="516">
        <f>'Zonewise Summary'!T8</f>
        <v>46000000</v>
      </c>
      <c r="G24" s="518"/>
      <c r="H24" s="533"/>
      <c r="I24" s="545"/>
      <c r="J24" s="538"/>
      <c r="K24" s="539"/>
      <c r="L24" s="608"/>
    </row>
    <row r="25" spans="2:14" ht="35.5" customHeight="1" x14ac:dyDescent="0.35">
      <c r="B25" s="505">
        <f t="shared" si="3"/>
        <v>18</v>
      </c>
      <c r="C25" s="548" t="s">
        <v>253</v>
      </c>
      <c r="D25" s="547">
        <f>'Zonewise Summary'!R9</f>
        <v>27553211</v>
      </c>
      <c r="E25" s="516">
        <f>'Zonewise Summary'!S9</f>
        <v>53500000</v>
      </c>
      <c r="F25" s="516">
        <f>'Zonewise Summary'!T9</f>
        <v>39383740</v>
      </c>
      <c r="G25" s="518"/>
      <c r="H25" s="533"/>
      <c r="I25" s="545"/>
      <c r="J25" s="538"/>
      <c r="K25" s="539"/>
      <c r="L25" s="608"/>
    </row>
    <row r="26" spans="2:14" ht="27.5" customHeight="1" thickBot="1" x14ac:dyDescent="0.4">
      <c r="B26" s="505">
        <f t="shared" si="3"/>
        <v>19</v>
      </c>
      <c r="C26" s="549" t="s">
        <v>20</v>
      </c>
      <c r="D26" s="550">
        <f>'Zonewise Summary'!R10</f>
        <v>6400770</v>
      </c>
      <c r="E26" s="551">
        <f>'Zonewise Summary'!S10</f>
        <v>10710000</v>
      </c>
      <c r="F26" s="551">
        <f>'Zonewise Summary'!T10</f>
        <v>7952600</v>
      </c>
      <c r="G26" s="552"/>
      <c r="H26" s="553"/>
      <c r="I26" s="554"/>
      <c r="J26" s="555"/>
      <c r="K26" s="556"/>
      <c r="L26" s="608"/>
    </row>
    <row r="27" spans="2:14" ht="26" customHeight="1" thickBot="1" x14ac:dyDescent="0.4">
      <c r="B27" s="603"/>
      <c r="C27" s="557" t="s">
        <v>57</v>
      </c>
      <c r="D27" s="558">
        <f>D9+D18+D22+D23+D24+D25+D26+D20+D21</f>
        <v>114722505</v>
      </c>
      <c r="E27" s="558">
        <f t="shared" ref="E27:F27" si="4">E9+E18+E22+E23+E24+E25+E26+E20+E21</f>
        <v>705270044</v>
      </c>
      <c r="F27" s="558">
        <f t="shared" si="4"/>
        <v>241661340</v>
      </c>
      <c r="G27" s="559"/>
      <c r="H27" s="560"/>
      <c r="I27" s="561"/>
      <c r="J27" s="562"/>
      <c r="K27" s="563"/>
      <c r="L27" s="609"/>
    </row>
    <row r="30" spans="2:14" x14ac:dyDescent="0.35">
      <c r="I30" s="90"/>
      <c r="J30" s="90"/>
      <c r="K30" s="90"/>
    </row>
  </sheetData>
  <mergeCells count="2">
    <mergeCell ref="B2:L2"/>
    <mergeCell ref="L4:L27"/>
  </mergeCells>
  <pageMargins left="0.511811023622047" right="0.43307086614173201" top="0.59055118110236204" bottom="0.511811023622047" header="0.31496062992126" footer="0.31496062992126"/>
  <pageSetup paperSize="207" scale="41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57540C-C34D-439C-AF77-9106E64FC925}">
  <sheetPr codeName="Sheet11">
    <tabColor rgb="FF92D050"/>
  </sheetPr>
  <dimension ref="A1:L39"/>
  <sheetViews>
    <sheetView zoomScaleNormal="100" workbookViewId="0">
      <selection activeCell="E6" sqref="E6"/>
    </sheetView>
  </sheetViews>
  <sheetFormatPr defaultColWidth="8.81640625" defaultRowHeight="14.5" x14ac:dyDescent="0.35"/>
  <cols>
    <col min="1" max="1" width="5.54296875" customWidth="1"/>
    <col min="2" max="2" width="37.81640625" customWidth="1"/>
    <col min="3" max="3" width="12.36328125" bestFit="1" customWidth="1"/>
    <col min="4" max="4" width="12.81640625" customWidth="1"/>
    <col min="5" max="5" width="15.81640625" customWidth="1"/>
    <col min="6" max="7" width="13.36328125" style="53" bestFit="1" customWidth="1"/>
    <col min="8" max="8" width="13.1796875" bestFit="1" customWidth="1"/>
    <col min="9" max="9" width="12.6328125" bestFit="1" customWidth="1"/>
    <col min="10" max="10" width="17.54296875" customWidth="1"/>
    <col min="11" max="11" width="16.6328125" customWidth="1"/>
    <col min="12" max="12" width="17.1796875" customWidth="1"/>
  </cols>
  <sheetData>
    <row r="1" spans="1:12" ht="26.15" customHeight="1" thickBot="1" x14ac:dyDescent="0.4">
      <c r="A1" s="655" t="s">
        <v>114</v>
      </c>
      <c r="B1" s="656"/>
      <c r="C1" s="656"/>
      <c r="D1" s="656"/>
      <c r="E1" s="656"/>
      <c r="F1" s="656"/>
      <c r="G1" s="656"/>
      <c r="H1" s="656"/>
      <c r="I1" s="656"/>
      <c r="J1" s="656"/>
      <c r="K1" s="656"/>
      <c r="L1" s="657"/>
    </row>
    <row r="2" spans="1:12" ht="91.5" customHeight="1" thickBot="1" x14ac:dyDescent="0.4">
      <c r="A2" s="187" t="s">
        <v>1</v>
      </c>
      <c r="B2" s="91" t="s">
        <v>0</v>
      </c>
      <c r="C2" s="91" t="s">
        <v>264</v>
      </c>
      <c r="D2" s="91" t="s">
        <v>2</v>
      </c>
      <c r="E2" s="91" t="s">
        <v>5</v>
      </c>
      <c r="F2" s="458" t="s">
        <v>258</v>
      </c>
      <c r="G2" s="458" t="s">
        <v>237</v>
      </c>
      <c r="H2" s="91" t="s">
        <v>6</v>
      </c>
      <c r="I2" s="91" t="s">
        <v>7</v>
      </c>
      <c r="J2" s="91" t="s">
        <v>3</v>
      </c>
      <c r="K2" s="91" t="s">
        <v>60</v>
      </c>
      <c r="L2" s="188" t="s">
        <v>4</v>
      </c>
    </row>
    <row r="3" spans="1:12" ht="21" customHeight="1" x14ac:dyDescent="0.35">
      <c r="A3" s="61"/>
      <c r="B3" s="99" t="s">
        <v>267</v>
      </c>
      <c r="C3" s="397"/>
      <c r="D3" s="5"/>
      <c r="E3" s="5"/>
      <c r="F3" s="100"/>
      <c r="G3" s="100"/>
      <c r="H3" s="5"/>
      <c r="I3" s="5"/>
      <c r="J3" s="11"/>
      <c r="K3" s="11"/>
      <c r="L3" s="165"/>
    </row>
    <row r="4" spans="1:12" ht="33" customHeight="1" x14ac:dyDescent="0.35">
      <c r="A4" s="24">
        <v>1</v>
      </c>
      <c r="B4" s="210" t="s">
        <v>115</v>
      </c>
      <c r="C4" s="269">
        <v>0</v>
      </c>
      <c r="D4" s="10" t="s">
        <v>17</v>
      </c>
      <c r="E4" s="101" t="s">
        <v>116</v>
      </c>
      <c r="F4" s="29">
        <v>500000</v>
      </c>
      <c r="G4" s="29">
        <v>500000</v>
      </c>
      <c r="H4" s="4" t="s">
        <v>117</v>
      </c>
      <c r="I4" s="4" t="s">
        <v>15</v>
      </c>
      <c r="J4" s="220" t="s">
        <v>161</v>
      </c>
      <c r="K4" s="220" t="s">
        <v>161</v>
      </c>
      <c r="L4" s="221" t="s">
        <v>161</v>
      </c>
    </row>
    <row r="5" spans="1:12" ht="15.5" x14ac:dyDescent="0.35">
      <c r="A5" s="24"/>
      <c r="B5" s="199" t="s">
        <v>273</v>
      </c>
      <c r="C5" s="62">
        <f>SUM(C4)</f>
        <v>0</v>
      </c>
      <c r="D5" s="10"/>
      <c r="E5" s="101"/>
      <c r="F5" s="62">
        <f>SUM(F4)</f>
        <v>500000</v>
      </c>
      <c r="G5" s="62">
        <f>SUM(G4)</f>
        <v>500000</v>
      </c>
      <c r="H5" s="4"/>
      <c r="I5" s="4"/>
      <c r="J5" s="32"/>
      <c r="K5" s="32"/>
      <c r="L5" s="56"/>
    </row>
    <row r="6" spans="1:12" ht="15.5" x14ac:dyDescent="0.35">
      <c r="A6" s="24"/>
      <c r="B6" s="199" t="s">
        <v>268</v>
      </c>
      <c r="C6" s="62"/>
      <c r="D6" s="10"/>
      <c r="E6" s="101"/>
      <c r="F6" s="29"/>
      <c r="G6" s="29"/>
      <c r="H6" s="4"/>
      <c r="I6" s="4"/>
      <c r="J6" s="32"/>
      <c r="K6" s="32"/>
      <c r="L6" s="56"/>
    </row>
    <row r="7" spans="1:12" ht="20.5" customHeight="1" x14ac:dyDescent="0.35">
      <c r="A7" s="24">
        <v>2</v>
      </c>
      <c r="B7" s="198" t="s">
        <v>272</v>
      </c>
      <c r="C7" s="424">
        <v>0</v>
      </c>
      <c r="D7" s="10" t="s">
        <v>17</v>
      </c>
      <c r="E7" s="10" t="s">
        <v>53</v>
      </c>
      <c r="F7" s="29">
        <v>500000</v>
      </c>
      <c r="G7" s="29">
        <v>250000</v>
      </c>
      <c r="H7" s="4" t="s">
        <v>117</v>
      </c>
      <c r="I7" s="4" t="s">
        <v>15</v>
      </c>
      <c r="J7" s="220" t="s">
        <v>161</v>
      </c>
      <c r="K7" s="220" t="s">
        <v>161</v>
      </c>
      <c r="L7" s="221" t="s">
        <v>161</v>
      </c>
    </row>
    <row r="8" spans="1:12" ht="23.15" customHeight="1" x14ac:dyDescent="0.35">
      <c r="A8" s="24"/>
      <c r="B8" s="199" t="s">
        <v>274</v>
      </c>
      <c r="C8" s="62">
        <f>SUM(C7)</f>
        <v>0</v>
      </c>
      <c r="D8" s="10"/>
      <c r="E8" s="10"/>
      <c r="F8" s="62">
        <f>SUM(F7)</f>
        <v>500000</v>
      </c>
      <c r="G8" s="62">
        <f>SUM(G7)</f>
        <v>250000</v>
      </c>
      <c r="H8" s="4"/>
      <c r="I8" s="4"/>
      <c r="J8" s="32"/>
      <c r="K8" s="32"/>
      <c r="L8" s="56"/>
    </row>
    <row r="9" spans="1:12" ht="20.25" customHeight="1" x14ac:dyDescent="0.35">
      <c r="A9" s="219"/>
      <c r="B9" s="200" t="s">
        <v>119</v>
      </c>
      <c r="C9" s="194"/>
      <c r="D9" s="1"/>
      <c r="E9" s="1"/>
      <c r="F9" s="201"/>
      <c r="G9" s="201"/>
      <c r="H9" s="1"/>
      <c r="I9" s="1"/>
      <c r="J9" s="1"/>
      <c r="K9" s="1"/>
      <c r="L9" s="166"/>
    </row>
    <row r="10" spans="1:12" ht="27.75" customHeight="1" x14ac:dyDescent="0.35">
      <c r="A10" s="219">
        <v>3</v>
      </c>
      <c r="B10" s="211" t="s">
        <v>120</v>
      </c>
      <c r="C10" s="270">
        <v>464860</v>
      </c>
      <c r="D10" s="1" t="s">
        <v>105</v>
      </c>
      <c r="E10" s="1" t="s">
        <v>9</v>
      </c>
      <c r="F10" s="30">
        <v>36356044</v>
      </c>
      <c r="G10" s="30">
        <v>7500000</v>
      </c>
      <c r="H10" s="1" t="s">
        <v>14</v>
      </c>
      <c r="I10" s="1" t="s">
        <v>15</v>
      </c>
      <c r="J10" s="220" t="s">
        <v>161</v>
      </c>
      <c r="K10" s="220" t="s">
        <v>161</v>
      </c>
      <c r="L10" s="221" t="s">
        <v>161</v>
      </c>
    </row>
    <row r="11" spans="1:12" ht="26.5" customHeight="1" x14ac:dyDescent="0.35">
      <c r="A11" s="219">
        <v>4</v>
      </c>
      <c r="B11" s="212" t="s">
        <v>47</v>
      </c>
      <c r="C11" s="469">
        <v>5706756</v>
      </c>
      <c r="D11" s="1" t="s">
        <v>105</v>
      </c>
      <c r="E11" s="1" t="s">
        <v>9</v>
      </c>
      <c r="F11" s="202">
        <v>23390000</v>
      </c>
      <c r="G11" s="202">
        <v>9000000</v>
      </c>
      <c r="H11" s="1" t="s">
        <v>14</v>
      </c>
      <c r="I11" s="1" t="s">
        <v>15</v>
      </c>
      <c r="J11" s="220" t="s">
        <v>161</v>
      </c>
      <c r="K11" s="220" t="s">
        <v>161</v>
      </c>
      <c r="L11" s="221" t="s">
        <v>161</v>
      </c>
    </row>
    <row r="12" spans="1:12" ht="32.5" customHeight="1" x14ac:dyDescent="0.35">
      <c r="A12" s="219"/>
      <c r="B12" s="213" t="s">
        <v>121</v>
      </c>
      <c r="C12" s="468">
        <f>SUM(C10:C11)</f>
        <v>6171616</v>
      </c>
      <c r="D12" s="1" t="s">
        <v>105</v>
      </c>
      <c r="E12" s="1"/>
      <c r="F12" s="203">
        <f>SUM(F10:F11)</f>
        <v>59746044</v>
      </c>
      <c r="G12" s="203">
        <f>SUM(G10:G11)</f>
        <v>16500000</v>
      </c>
      <c r="H12" s="1"/>
      <c r="I12" s="1"/>
      <c r="J12" s="1"/>
      <c r="K12" s="1"/>
      <c r="L12" s="166"/>
    </row>
    <row r="13" spans="1:12" ht="37" customHeight="1" x14ac:dyDescent="0.35">
      <c r="A13" s="219"/>
      <c r="B13" s="214" t="s">
        <v>122</v>
      </c>
      <c r="C13" s="62"/>
      <c r="D13" s="1"/>
      <c r="E13" s="1"/>
      <c r="F13" s="203"/>
      <c r="G13" s="203"/>
      <c r="H13" s="1"/>
      <c r="I13" s="1"/>
      <c r="J13" s="1"/>
      <c r="K13" s="1"/>
      <c r="L13" s="166"/>
    </row>
    <row r="14" spans="1:12" ht="47.5" customHeight="1" x14ac:dyDescent="0.35">
      <c r="A14" s="219">
        <v>5</v>
      </c>
      <c r="B14" s="27" t="s">
        <v>123</v>
      </c>
      <c r="C14" s="29">
        <v>5668665</v>
      </c>
      <c r="D14" s="30" t="s">
        <v>18</v>
      </c>
      <c r="E14" s="16" t="s">
        <v>124</v>
      </c>
      <c r="F14" s="29">
        <v>12000000</v>
      </c>
      <c r="G14" s="29">
        <v>8500000</v>
      </c>
      <c r="H14" s="1" t="s">
        <v>14</v>
      </c>
      <c r="I14" s="1" t="s">
        <v>15</v>
      </c>
      <c r="J14" s="32" t="s">
        <v>161</v>
      </c>
      <c r="K14" s="32" t="s">
        <v>161</v>
      </c>
      <c r="L14" s="56" t="s">
        <v>161</v>
      </c>
    </row>
    <row r="15" spans="1:12" ht="34" customHeight="1" x14ac:dyDescent="0.35">
      <c r="A15" s="219"/>
      <c r="B15" s="213" t="s">
        <v>125</v>
      </c>
      <c r="C15" s="468">
        <f>SUM(C14)</f>
        <v>5668665</v>
      </c>
      <c r="D15" s="1"/>
      <c r="E15" s="1"/>
      <c r="F15" s="203">
        <f>SUM(F14)</f>
        <v>12000000</v>
      </c>
      <c r="G15" s="203">
        <f>SUM(G14)</f>
        <v>8500000</v>
      </c>
      <c r="H15" s="1"/>
      <c r="I15" s="1"/>
      <c r="J15" s="1"/>
      <c r="K15" s="1"/>
      <c r="L15" s="166"/>
    </row>
    <row r="16" spans="1:12" ht="18.649999999999999" customHeight="1" x14ac:dyDescent="0.35">
      <c r="A16" s="219"/>
      <c r="B16" s="222" t="s">
        <v>20</v>
      </c>
      <c r="C16" s="62"/>
      <c r="D16" s="1" t="s">
        <v>105</v>
      </c>
      <c r="E16" s="1"/>
      <c r="F16" s="201"/>
      <c r="G16" s="201"/>
      <c r="H16" s="1"/>
      <c r="I16" s="1"/>
      <c r="J16" s="1"/>
      <c r="K16" s="1"/>
      <c r="L16" s="166"/>
    </row>
    <row r="17" spans="1:12" ht="21" customHeight="1" x14ac:dyDescent="0.35">
      <c r="A17" s="219">
        <v>6</v>
      </c>
      <c r="B17" s="216" t="s">
        <v>126</v>
      </c>
      <c r="C17" s="471">
        <v>1271018</v>
      </c>
      <c r="D17" s="1" t="s">
        <v>105</v>
      </c>
      <c r="E17" s="1" t="s">
        <v>127</v>
      </c>
      <c r="F17" s="201">
        <v>1500000</v>
      </c>
      <c r="G17" s="201">
        <f>552343+972878</f>
        <v>1525221</v>
      </c>
      <c r="H17" s="1" t="s">
        <v>14</v>
      </c>
      <c r="I17" s="1" t="s">
        <v>15</v>
      </c>
      <c r="J17" s="32" t="s">
        <v>161</v>
      </c>
      <c r="K17" s="32" t="s">
        <v>161</v>
      </c>
      <c r="L17" s="56" t="s">
        <v>161</v>
      </c>
    </row>
    <row r="18" spans="1:12" ht="22" customHeight="1" x14ac:dyDescent="0.35">
      <c r="A18" s="219">
        <v>7</v>
      </c>
      <c r="B18" s="217" t="s">
        <v>21</v>
      </c>
      <c r="C18" s="471">
        <v>198000</v>
      </c>
      <c r="D18" s="1" t="s">
        <v>105</v>
      </c>
      <c r="E18" s="1" t="s">
        <v>127</v>
      </c>
      <c r="F18" s="201">
        <v>500000</v>
      </c>
      <c r="G18" s="201">
        <v>100000</v>
      </c>
      <c r="H18" s="1" t="s">
        <v>117</v>
      </c>
      <c r="I18" s="1" t="s">
        <v>15</v>
      </c>
      <c r="J18" s="32" t="s">
        <v>161</v>
      </c>
      <c r="K18" s="32" t="s">
        <v>161</v>
      </c>
      <c r="L18" s="56" t="s">
        <v>161</v>
      </c>
    </row>
    <row r="19" spans="1:12" ht="21.65" customHeight="1" x14ac:dyDescent="0.35">
      <c r="A19" s="219"/>
      <c r="B19" s="215" t="s">
        <v>25</v>
      </c>
      <c r="C19" s="203">
        <f>SUM(C17:C18)</f>
        <v>1469018</v>
      </c>
      <c r="D19" s="1"/>
      <c r="E19" s="1"/>
      <c r="F19" s="203">
        <f>SUM(F17:F18)</f>
        <v>2000000</v>
      </c>
      <c r="G19" s="203">
        <f>SUM(G17:G18)</f>
        <v>1625221</v>
      </c>
      <c r="H19" s="1"/>
      <c r="I19" s="1"/>
      <c r="J19" s="1"/>
      <c r="K19" s="1"/>
      <c r="L19" s="166"/>
    </row>
    <row r="20" spans="1:12" x14ac:dyDescent="0.35">
      <c r="A20" s="219"/>
      <c r="B20" s="213" t="s">
        <v>40</v>
      </c>
      <c r="C20" s="468"/>
      <c r="D20" s="1"/>
      <c r="E20" s="1"/>
      <c r="F20" s="201"/>
      <c r="G20" s="201"/>
      <c r="H20" s="1"/>
      <c r="I20" s="1"/>
      <c r="J20" s="1"/>
      <c r="K20" s="1"/>
      <c r="L20" s="166"/>
    </row>
    <row r="21" spans="1:12" ht="38" customHeight="1" x14ac:dyDescent="0.35">
      <c r="A21" s="219">
        <v>8</v>
      </c>
      <c r="B21" s="210" t="s">
        <v>128</v>
      </c>
      <c r="C21" s="424">
        <v>5812400</v>
      </c>
      <c r="D21" s="1" t="s">
        <v>105</v>
      </c>
      <c r="E21" s="1" t="s">
        <v>8</v>
      </c>
      <c r="F21" s="201">
        <v>7700000</v>
      </c>
      <c r="G21" s="201">
        <v>6974800</v>
      </c>
      <c r="H21" s="1" t="s">
        <v>14</v>
      </c>
      <c r="I21" s="1" t="s">
        <v>15</v>
      </c>
      <c r="J21" s="32" t="s">
        <v>161</v>
      </c>
      <c r="K21" s="32" t="s">
        <v>161</v>
      </c>
      <c r="L21" s="56" t="s">
        <v>161</v>
      </c>
    </row>
    <row r="22" spans="1:12" ht="34" customHeight="1" x14ac:dyDescent="0.35">
      <c r="A22" s="219">
        <v>9</v>
      </c>
      <c r="B22" s="131" t="s">
        <v>361</v>
      </c>
      <c r="C22" s="269">
        <v>1445772</v>
      </c>
      <c r="D22" s="16" t="s">
        <v>105</v>
      </c>
      <c r="E22" s="16" t="s">
        <v>8</v>
      </c>
      <c r="F22" s="469">
        <v>10800000</v>
      </c>
      <c r="G22" s="469">
        <f>20*45000*12</f>
        <v>10800000</v>
      </c>
      <c r="H22" s="1" t="s">
        <v>14</v>
      </c>
      <c r="I22" s="1" t="s">
        <v>15</v>
      </c>
      <c r="J22" s="32" t="s">
        <v>161</v>
      </c>
      <c r="K22" s="32" t="s">
        <v>161</v>
      </c>
      <c r="L22" s="56" t="s">
        <v>161</v>
      </c>
    </row>
    <row r="23" spans="1:12" ht="29.15" customHeight="1" x14ac:dyDescent="0.35">
      <c r="A23" s="219">
        <v>10</v>
      </c>
      <c r="B23" s="131" t="s">
        <v>370</v>
      </c>
      <c r="C23" s="269">
        <v>0</v>
      </c>
      <c r="D23" s="16" t="s">
        <v>105</v>
      </c>
      <c r="E23" s="16" t="s">
        <v>8</v>
      </c>
      <c r="F23" s="469">
        <v>70000000</v>
      </c>
      <c r="G23" s="469">
        <v>65270382</v>
      </c>
      <c r="H23" s="1" t="s">
        <v>14</v>
      </c>
      <c r="I23" s="1" t="s">
        <v>15</v>
      </c>
      <c r="J23" s="32" t="s">
        <v>161</v>
      </c>
      <c r="K23" s="32" t="s">
        <v>161</v>
      </c>
      <c r="L23" s="56" t="s">
        <v>161</v>
      </c>
    </row>
    <row r="24" spans="1:12" ht="20.149999999999999" customHeight="1" x14ac:dyDescent="0.35">
      <c r="A24" s="219"/>
      <c r="B24" s="215" t="s">
        <v>102</v>
      </c>
      <c r="C24" s="203">
        <f>SUM(C21:C23)</f>
        <v>7258172</v>
      </c>
      <c r="D24" s="1"/>
      <c r="E24" s="1"/>
      <c r="F24" s="203">
        <f>SUM(F21:F23)</f>
        <v>88500000</v>
      </c>
      <c r="G24" s="203">
        <f>SUM(G21:G23)</f>
        <v>83045182</v>
      </c>
      <c r="H24" s="1"/>
      <c r="I24" s="1"/>
      <c r="J24" s="1"/>
      <c r="K24" s="1"/>
      <c r="L24" s="166"/>
    </row>
    <row r="25" spans="1:12" ht="20.149999999999999" customHeight="1" x14ac:dyDescent="0.35">
      <c r="A25" s="219"/>
      <c r="B25" s="215" t="s">
        <v>294</v>
      </c>
      <c r="C25" s="203"/>
      <c r="D25" s="1"/>
      <c r="E25" s="1"/>
      <c r="F25" s="201"/>
      <c r="G25" s="201"/>
      <c r="H25" s="1"/>
      <c r="I25" s="1"/>
      <c r="J25" s="1"/>
      <c r="K25" s="1"/>
      <c r="L25" s="166"/>
    </row>
    <row r="26" spans="1:12" ht="21" customHeight="1" x14ac:dyDescent="0.35">
      <c r="A26" s="219">
        <v>11</v>
      </c>
      <c r="B26" s="217" t="s">
        <v>103</v>
      </c>
      <c r="C26" s="471">
        <v>0</v>
      </c>
      <c r="D26" s="1" t="s">
        <v>105</v>
      </c>
      <c r="E26" s="1" t="s">
        <v>10</v>
      </c>
      <c r="F26" s="201">
        <v>5000000</v>
      </c>
      <c r="G26" s="201">
        <v>2600000</v>
      </c>
      <c r="H26" s="1" t="s">
        <v>14</v>
      </c>
      <c r="I26" s="1" t="s">
        <v>15</v>
      </c>
      <c r="J26" s="32" t="s">
        <v>161</v>
      </c>
      <c r="K26" s="32" t="s">
        <v>161</v>
      </c>
      <c r="L26" s="56" t="s">
        <v>161</v>
      </c>
    </row>
    <row r="27" spans="1:12" ht="17.5" customHeight="1" x14ac:dyDescent="0.35">
      <c r="A27" s="219"/>
      <c r="B27" s="215" t="s">
        <v>130</v>
      </c>
      <c r="C27" s="203">
        <f>SUM(C26)</f>
        <v>0</v>
      </c>
      <c r="D27" s="1"/>
      <c r="E27" s="1"/>
      <c r="F27" s="203">
        <f>SUM(F26)</f>
        <v>5000000</v>
      </c>
      <c r="G27" s="203">
        <f>SUM(G26)</f>
        <v>2600000</v>
      </c>
      <c r="H27" s="1"/>
      <c r="I27" s="1"/>
      <c r="J27" s="1"/>
      <c r="K27" s="1"/>
      <c r="L27" s="166"/>
    </row>
    <row r="28" spans="1:12" ht="35.25" customHeight="1" x14ac:dyDescent="0.35">
      <c r="A28" s="219"/>
      <c r="B28" s="218" t="s">
        <v>131</v>
      </c>
      <c r="C28" s="472"/>
      <c r="D28" s="1"/>
      <c r="E28" s="1"/>
      <c r="F28" s="201"/>
      <c r="G28" s="201"/>
      <c r="H28" s="1"/>
      <c r="I28" s="1"/>
      <c r="J28" s="1"/>
      <c r="K28" s="1"/>
      <c r="L28" s="166"/>
    </row>
    <row r="29" spans="1:12" ht="42" customHeight="1" x14ac:dyDescent="0.35">
      <c r="A29" s="219">
        <v>12</v>
      </c>
      <c r="B29" s="102" t="s">
        <v>132</v>
      </c>
      <c r="C29" s="29">
        <v>288895</v>
      </c>
      <c r="D29" s="1" t="s">
        <v>105</v>
      </c>
      <c r="E29" s="1" t="s">
        <v>10</v>
      </c>
      <c r="F29" s="201">
        <v>2000000</v>
      </c>
      <c r="G29" s="201">
        <v>1500000</v>
      </c>
      <c r="H29" s="1" t="s">
        <v>14</v>
      </c>
      <c r="I29" s="1" t="s">
        <v>15</v>
      </c>
      <c r="J29" s="32" t="s">
        <v>161</v>
      </c>
      <c r="K29" s="32" t="s">
        <v>161</v>
      </c>
      <c r="L29" s="56" t="s">
        <v>161</v>
      </c>
    </row>
    <row r="30" spans="1:12" ht="31" customHeight="1" x14ac:dyDescent="0.35">
      <c r="A30" s="219">
        <v>13</v>
      </c>
      <c r="B30" s="102" t="s">
        <v>133</v>
      </c>
      <c r="C30" s="29">
        <v>236500</v>
      </c>
      <c r="D30" s="1" t="s">
        <v>105</v>
      </c>
      <c r="E30" s="1" t="s">
        <v>10</v>
      </c>
      <c r="F30" s="201">
        <v>500000</v>
      </c>
      <c r="G30" s="201">
        <v>250000</v>
      </c>
      <c r="H30" s="1" t="s">
        <v>275</v>
      </c>
      <c r="I30" s="1" t="s">
        <v>15</v>
      </c>
      <c r="J30" s="32" t="s">
        <v>161</v>
      </c>
      <c r="K30" s="32" t="s">
        <v>161</v>
      </c>
      <c r="L30" s="56" t="s">
        <v>161</v>
      </c>
    </row>
    <row r="31" spans="1:12" ht="32.5" customHeight="1" x14ac:dyDescent="0.35">
      <c r="A31" s="219"/>
      <c r="B31" s="218" t="s">
        <v>46</v>
      </c>
      <c r="C31" s="472">
        <f>SUM(C29:C30)</f>
        <v>525395</v>
      </c>
      <c r="D31" s="1"/>
      <c r="E31" s="1"/>
      <c r="F31" s="203">
        <f>SUM(F29:F30)</f>
        <v>2500000</v>
      </c>
      <c r="G31" s="203">
        <f>SUM(G29:G30)</f>
        <v>1750000</v>
      </c>
      <c r="H31" s="1"/>
      <c r="I31" s="1"/>
      <c r="J31" s="1"/>
      <c r="K31" s="1"/>
      <c r="L31" s="166"/>
    </row>
    <row r="32" spans="1:12" ht="18.649999999999999" customHeight="1" x14ac:dyDescent="0.35">
      <c r="A32" s="219"/>
      <c r="B32" s="215" t="s">
        <v>134</v>
      </c>
      <c r="C32" s="203"/>
      <c r="D32" s="1"/>
      <c r="E32" s="1"/>
      <c r="F32" s="201"/>
      <c r="G32" s="201"/>
      <c r="H32" s="1"/>
      <c r="I32" s="1"/>
      <c r="J32" s="1"/>
      <c r="K32" s="1"/>
      <c r="L32" s="166"/>
    </row>
    <row r="33" spans="1:12" ht="18.649999999999999" customHeight="1" x14ac:dyDescent="0.35">
      <c r="A33" s="219">
        <v>14</v>
      </c>
      <c r="B33" s="7" t="s">
        <v>22</v>
      </c>
      <c r="C33" s="29">
        <v>15000</v>
      </c>
      <c r="D33" s="29" t="s">
        <v>107</v>
      </c>
      <c r="E33" s="6" t="s">
        <v>10</v>
      </c>
      <c r="F33" s="29">
        <v>150000</v>
      </c>
      <c r="G33" s="29">
        <v>100000</v>
      </c>
      <c r="H33" s="6" t="s">
        <v>234</v>
      </c>
      <c r="I33" s="6" t="s">
        <v>15</v>
      </c>
      <c r="J33" s="32" t="s">
        <v>161</v>
      </c>
      <c r="K33" s="32" t="s">
        <v>161</v>
      </c>
      <c r="L33" s="56" t="s">
        <v>161</v>
      </c>
    </row>
    <row r="34" spans="1:12" ht="49.5" customHeight="1" x14ac:dyDescent="0.35">
      <c r="A34" s="219">
        <v>15</v>
      </c>
      <c r="B34" s="27" t="s">
        <v>50</v>
      </c>
      <c r="C34" s="29">
        <v>125600</v>
      </c>
      <c r="D34" s="29" t="s">
        <v>108</v>
      </c>
      <c r="E34" s="6" t="s">
        <v>10</v>
      </c>
      <c r="F34" s="30">
        <v>500000</v>
      </c>
      <c r="G34" s="30">
        <v>150000</v>
      </c>
      <c r="H34" s="6" t="s">
        <v>234</v>
      </c>
      <c r="I34" s="6" t="s">
        <v>15</v>
      </c>
      <c r="J34" s="32" t="s">
        <v>161</v>
      </c>
      <c r="K34" s="32" t="s">
        <v>161</v>
      </c>
      <c r="L34" s="56" t="s">
        <v>161</v>
      </c>
    </row>
    <row r="35" spans="1:12" s="104" customFormat="1" ht="48" customHeight="1" x14ac:dyDescent="0.35">
      <c r="A35" s="103">
        <v>16</v>
      </c>
      <c r="B35" s="102" t="s">
        <v>106</v>
      </c>
      <c r="C35" s="29">
        <v>0</v>
      </c>
      <c r="D35" s="29" t="s">
        <v>18</v>
      </c>
      <c r="E35" s="1" t="s">
        <v>10</v>
      </c>
      <c r="F35" s="29">
        <v>7000000</v>
      </c>
      <c r="G35" s="29">
        <v>2500000</v>
      </c>
      <c r="H35" s="1" t="s">
        <v>14</v>
      </c>
      <c r="I35" s="1" t="s">
        <v>15</v>
      </c>
      <c r="J35" s="32" t="s">
        <v>161</v>
      </c>
      <c r="K35" s="32" t="s">
        <v>161</v>
      </c>
      <c r="L35" s="56" t="s">
        <v>161</v>
      </c>
    </row>
    <row r="36" spans="1:12" s="104" customFormat="1" ht="21.65" customHeight="1" x14ac:dyDescent="0.35">
      <c r="A36" s="103">
        <v>17</v>
      </c>
      <c r="B36" s="102" t="s">
        <v>135</v>
      </c>
      <c r="C36" s="29">
        <v>0</v>
      </c>
      <c r="D36" s="29" t="s">
        <v>105</v>
      </c>
      <c r="E36" s="1" t="s">
        <v>10</v>
      </c>
      <c r="F36" s="29">
        <v>2500000</v>
      </c>
      <c r="G36" s="29">
        <v>0</v>
      </c>
      <c r="H36" s="1" t="s">
        <v>14</v>
      </c>
      <c r="I36" s="1" t="s">
        <v>15</v>
      </c>
      <c r="J36" s="32" t="s">
        <v>161</v>
      </c>
      <c r="K36" s="32" t="s">
        <v>161</v>
      </c>
      <c r="L36" s="56" t="s">
        <v>161</v>
      </c>
    </row>
    <row r="37" spans="1:12" s="104" customFormat="1" ht="18.649999999999999" customHeight="1" x14ac:dyDescent="0.35">
      <c r="A37" s="103">
        <v>18</v>
      </c>
      <c r="B37" s="102" t="s">
        <v>104</v>
      </c>
      <c r="C37" s="29">
        <v>77800</v>
      </c>
      <c r="D37" s="29" t="s">
        <v>105</v>
      </c>
      <c r="E37" s="29" t="s">
        <v>10</v>
      </c>
      <c r="F37" s="29">
        <v>200000</v>
      </c>
      <c r="G37" s="29">
        <v>100000</v>
      </c>
      <c r="H37" s="1" t="s">
        <v>14</v>
      </c>
      <c r="I37" s="1" t="s">
        <v>15</v>
      </c>
      <c r="J37" s="32" t="s">
        <v>161</v>
      </c>
      <c r="K37" s="32" t="s">
        <v>161</v>
      </c>
      <c r="L37" s="56" t="s">
        <v>161</v>
      </c>
    </row>
    <row r="38" spans="1:12" ht="21.5" customHeight="1" thickBot="1" x14ac:dyDescent="0.4">
      <c r="A38" s="57"/>
      <c r="B38" s="223" t="s">
        <v>136</v>
      </c>
      <c r="C38" s="473">
        <f>SUM(C33:C37)</f>
        <v>218400</v>
      </c>
      <c r="D38" s="163"/>
      <c r="E38" s="163"/>
      <c r="F38" s="204">
        <f>SUM(F33:F37)</f>
        <v>10350000</v>
      </c>
      <c r="G38" s="204">
        <f>SUM(G33:G37)</f>
        <v>2850000</v>
      </c>
      <c r="H38" s="163"/>
      <c r="I38" s="163"/>
      <c r="J38" s="163"/>
      <c r="K38" s="163"/>
      <c r="L38" s="167"/>
    </row>
    <row r="39" spans="1:12" ht="22.5" customHeight="1" thickBot="1" x14ac:dyDescent="0.4">
      <c r="A39" s="205"/>
      <c r="B39" s="206" t="s">
        <v>13</v>
      </c>
      <c r="C39" s="208">
        <f>+C8+C5+C38+C31+C27+C24+C19+C12+C15</f>
        <v>21311266</v>
      </c>
      <c r="D39" s="208"/>
      <c r="E39" s="208"/>
      <c r="F39" s="208">
        <f>+F8+F5+F38+F31+F27+F24+F19+F12+F15</f>
        <v>181096044</v>
      </c>
      <c r="G39" s="208">
        <f>+G8+G5+G38+G31+G27+G24+G19+G12+G15</f>
        <v>117620403</v>
      </c>
      <c r="H39" s="207"/>
      <c r="I39" s="207"/>
      <c r="J39" s="207"/>
      <c r="K39" s="207"/>
      <c r="L39" s="209"/>
    </row>
  </sheetData>
  <mergeCells count="1">
    <mergeCell ref="A1:L1"/>
  </mergeCells>
  <phoneticPr fontId="13" type="noConversion"/>
  <pageMargins left="0.70866141732283505" right="0.45866141700000002" top="0.74803149606299202" bottom="0.74803149606299202" header="0.31496062992126" footer="0.31496062992126"/>
  <pageSetup paperSize="207" scale="7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BA149D-106C-4CA5-A11D-07E95D6270DE}">
  <sheetPr codeName="Sheet12">
    <tabColor rgb="FF92D050"/>
  </sheetPr>
  <dimension ref="A1:L38"/>
  <sheetViews>
    <sheetView workbookViewId="0">
      <selection activeCell="E7" sqref="E7"/>
    </sheetView>
  </sheetViews>
  <sheetFormatPr defaultColWidth="8.81640625" defaultRowHeight="14.5" x14ac:dyDescent="0.35"/>
  <cols>
    <col min="1" max="1" width="5.54296875" bestFit="1" customWidth="1"/>
    <col min="2" max="2" width="41.54296875" bestFit="1" customWidth="1"/>
    <col min="3" max="3" width="13.08984375" customWidth="1"/>
    <col min="4" max="4" width="13.1796875" customWidth="1"/>
    <col min="5" max="5" width="15.08984375" customWidth="1"/>
    <col min="6" max="6" width="14" bestFit="1" customWidth="1"/>
    <col min="7" max="7" width="12.36328125" bestFit="1" customWidth="1"/>
    <col min="8" max="8" width="12.81640625" bestFit="1" customWidth="1"/>
    <col min="9" max="9" width="12.453125" bestFit="1" customWidth="1"/>
    <col min="10" max="10" width="16.54296875" bestFit="1" customWidth="1"/>
    <col min="11" max="11" width="15.81640625" bestFit="1" customWidth="1"/>
    <col min="12" max="12" width="17.81640625" bestFit="1" customWidth="1"/>
  </cols>
  <sheetData>
    <row r="1" spans="1:12" ht="19" thickBot="1" x14ac:dyDescent="0.4">
      <c r="A1" s="658" t="s">
        <v>137</v>
      </c>
      <c r="B1" s="659"/>
      <c r="C1" s="659"/>
      <c r="D1" s="659"/>
      <c r="E1" s="659"/>
      <c r="F1" s="659"/>
      <c r="G1" s="659"/>
      <c r="H1" s="659"/>
      <c r="I1" s="659"/>
      <c r="J1" s="659"/>
      <c r="K1" s="659"/>
      <c r="L1" s="660"/>
    </row>
    <row r="2" spans="1:12" ht="66.650000000000006" customHeight="1" thickBot="1" x14ac:dyDescent="0.4">
      <c r="A2" s="95" t="s">
        <v>1</v>
      </c>
      <c r="B2" s="96" t="s">
        <v>0</v>
      </c>
      <c r="C2" s="96" t="s">
        <v>264</v>
      </c>
      <c r="D2" s="91" t="s">
        <v>2</v>
      </c>
      <c r="E2" s="96" t="s">
        <v>5</v>
      </c>
      <c r="F2" s="458" t="s">
        <v>258</v>
      </c>
      <c r="G2" s="466" t="s">
        <v>237</v>
      </c>
      <c r="H2" s="96" t="s">
        <v>6</v>
      </c>
      <c r="I2" s="96" t="s">
        <v>109</v>
      </c>
      <c r="J2" s="97" t="s">
        <v>3</v>
      </c>
      <c r="K2" s="97" t="s">
        <v>139</v>
      </c>
      <c r="L2" s="98" t="s">
        <v>140</v>
      </c>
    </row>
    <row r="3" spans="1:12" ht="15.5" x14ac:dyDescent="0.35">
      <c r="A3" s="21"/>
      <c r="B3" s="110" t="s">
        <v>276</v>
      </c>
      <c r="C3" s="474"/>
      <c r="D3" s="22"/>
      <c r="E3" s="22"/>
      <c r="F3" s="465"/>
      <c r="G3" s="465"/>
      <c r="H3" s="22"/>
      <c r="I3" s="22"/>
      <c r="J3" s="23"/>
      <c r="K3" s="23"/>
      <c r="L3" s="170"/>
    </row>
    <row r="4" spans="1:12" ht="36" customHeight="1" x14ac:dyDescent="0.35">
      <c r="A4" s="59">
        <v>1</v>
      </c>
      <c r="B4" s="105" t="s">
        <v>141</v>
      </c>
      <c r="C4" s="475">
        <v>0</v>
      </c>
      <c r="D4" s="20" t="s">
        <v>18</v>
      </c>
      <c r="E4" s="1" t="s">
        <v>10</v>
      </c>
      <c r="F4" s="29">
        <v>500000</v>
      </c>
      <c r="G4" s="29">
        <v>500000</v>
      </c>
      <c r="H4" s="4" t="s">
        <v>242</v>
      </c>
      <c r="I4" s="4" t="s">
        <v>15</v>
      </c>
      <c r="J4" s="32" t="s">
        <v>161</v>
      </c>
      <c r="K4" s="32" t="s">
        <v>161</v>
      </c>
      <c r="L4" s="56" t="s">
        <v>161</v>
      </c>
    </row>
    <row r="5" spans="1:12" ht="23.5" customHeight="1" x14ac:dyDescent="0.35">
      <c r="A5" s="18">
        <v>2</v>
      </c>
      <c r="B5" s="106" t="s">
        <v>118</v>
      </c>
      <c r="C5" s="476">
        <v>0</v>
      </c>
      <c r="D5" s="20" t="s">
        <v>18</v>
      </c>
      <c r="E5" s="1" t="s">
        <v>10</v>
      </c>
      <c r="F5" s="29">
        <v>45000</v>
      </c>
      <c r="G5" s="29">
        <v>45000</v>
      </c>
      <c r="H5" s="4" t="s">
        <v>234</v>
      </c>
      <c r="I5" s="4" t="s">
        <v>15</v>
      </c>
      <c r="J5" s="32" t="s">
        <v>161</v>
      </c>
      <c r="K5" s="32" t="s">
        <v>161</v>
      </c>
      <c r="L5" s="56" t="s">
        <v>161</v>
      </c>
    </row>
    <row r="6" spans="1:12" ht="20" customHeight="1" x14ac:dyDescent="0.35">
      <c r="A6" s="59"/>
      <c r="B6" s="199" t="s">
        <v>277</v>
      </c>
      <c r="C6" s="409">
        <f>SUM(C4:C5)</f>
        <v>0</v>
      </c>
      <c r="D6" s="20"/>
      <c r="E6" s="1"/>
      <c r="F6" s="62">
        <f>SUM(F4:F5)</f>
        <v>545000</v>
      </c>
      <c r="G6" s="62">
        <f>SUM(G4:G5)</f>
        <v>545000</v>
      </c>
      <c r="H6" s="4"/>
      <c r="I6" s="4"/>
      <c r="J6" s="32"/>
      <c r="K6" s="32"/>
      <c r="L6" s="56"/>
    </row>
    <row r="7" spans="1:12" ht="20" customHeight="1" x14ac:dyDescent="0.35">
      <c r="A7" s="59"/>
      <c r="B7" s="199" t="s">
        <v>268</v>
      </c>
      <c r="C7" s="409"/>
      <c r="D7" s="20"/>
      <c r="E7" s="1"/>
      <c r="F7" s="29"/>
      <c r="G7" s="29"/>
      <c r="H7" s="4"/>
      <c r="I7" s="4"/>
      <c r="J7" s="32"/>
      <c r="K7" s="32"/>
      <c r="L7" s="56"/>
    </row>
    <row r="8" spans="1:12" ht="26.5" customHeight="1" x14ac:dyDescent="0.35">
      <c r="A8" s="59">
        <v>3</v>
      </c>
      <c r="B8" s="27" t="s">
        <v>278</v>
      </c>
      <c r="C8" s="352">
        <v>0</v>
      </c>
      <c r="D8" s="20"/>
      <c r="E8" s="1"/>
      <c r="F8" s="29">
        <v>1500000</v>
      </c>
      <c r="G8" s="29">
        <v>250000</v>
      </c>
      <c r="H8" s="4"/>
      <c r="I8" s="4"/>
      <c r="J8" s="32"/>
      <c r="K8" s="32"/>
      <c r="L8" s="56"/>
    </row>
    <row r="9" spans="1:12" ht="26.5" customHeight="1" x14ac:dyDescent="0.35">
      <c r="A9" s="59"/>
      <c r="B9" s="199" t="s">
        <v>279</v>
      </c>
      <c r="C9" s="409">
        <f>SUM(C8)</f>
        <v>0</v>
      </c>
      <c r="D9" s="20"/>
      <c r="E9" s="1"/>
      <c r="F9" s="62">
        <f>SUM(F8)</f>
        <v>1500000</v>
      </c>
      <c r="G9" s="62">
        <f>SUM(G8)</f>
        <v>250000</v>
      </c>
      <c r="I9" s="4"/>
      <c r="J9" s="32"/>
      <c r="K9" s="32"/>
      <c r="L9" s="56"/>
    </row>
    <row r="10" spans="1:12" ht="15.5" x14ac:dyDescent="0.35">
      <c r="A10" s="25"/>
      <c r="B10" s="51" t="s">
        <v>142</v>
      </c>
      <c r="C10" s="404"/>
      <c r="D10" s="29"/>
      <c r="E10" s="58"/>
      <c r="F10" s="34"/>
      <c r="G10" s="34"/>
      <c r="H10" s="4"/>
      <c r="I10" s="58"/>
      <c r="J10" s="9"/>
      <c r="K10" s="9"/>
      <c r="L10" s="60"/>
    </row>
    <row r="11" spans="1:12" ht="31" x14ac:dyDescent="0.35">
      <c r="A11" s="18">
        <v>4</v>
      </c>
      <c r="B11" s="27" t="s">
        <v>120</v>
      </c>
      <c r="C11" s="352">
        <v>431934</v>
      </c>
      <c r="D11" s="30" t="s">
        <v>18</v>
      </c>
      <c r="E11" s="1" t="s">
        <v>9</v>
      </c>
      <c r="F11" s="54">
        <v>60000000</v>
      </c>
      <c r="G11" s="29">
        <v>7500000</v>
      </c>
      <c r="H11" s="4" t="s">
        <v>14</v>
      </c>
      <c r="I11" s="4" t="s">
        <v>15</v>
      </c>
      <c r="J11" s="32" t="s">
        <v>161</v>
      </c>
      <c r="K11" s="32" t="s">
        <v>161</v>
      </c>
      <c r="L11" s="56" t="s">
        <v>161</v>
      </c>
    </row>
    <row r="12" spans="1:12" ht="34" customHeight="1" x14ac:dyDescent="0.35">
      <c r="A12" s="18">
        <v>5</v>
      </c>
      <c r="B12" s="27" t="s">
        <v>47</v>
      </c>
      <c r="C12" s="352">
        <v>12859968</v>
      </c>
      <c r="D12" s="30" t="s">
        <v>18</v>
      </c>
      <c r="E12" s="1" t="s">
        <v>9</v>
      </c>
      <c r="F12" s="29">
        <v>25000000</v>
      </c>
      <c r="G12" s="29">
        <v>14000000</v>
      </c>
      <c r="H12" s="4" t="s">
        <v>14</v>
      </c>
      <c r="I12" s="4" t="s">
        <v>15</v>
      </c>
      <c r="J12" s="32" t="s">
        <v>161</v>
      </c>
      <c r="K12" s="32" t="s">
        <v>161</v>
      </c>
      <c r="L12" s="56" t="s">
        <v>161</v>
      </c>
    </row>
    <row r="13" spans="1:12" ht="15.5" x14ac:dyDescent="0.35">
      <c r="A13" s="18"/>
      <c r="B13" s="55" t="s">
        <v>121</v>
      </c>
      <c r="C13" s="405">
        <f>SUM(C11:C12)</f>
        <v>13291902</v>
      </c>
      <c r="D13" s="30"/>
      <c r="E13" s="16"/>
      <c r="F13" s="62">
        <f>SUM(F11:F12)</f>
        <v>85000000</v>
      </c>
      <c r="G13" s="62">
        <f>SUM(G11:G12)</f>
        <v>21500000</v>
      </c>
      <c r="H13" s="4"/>
      <c r="I13" s="4"/>
      <c r="J13" s="32"/>
      <c r="K13" s="32"/>
      <c r="L13" s="56"/>
    </row>
    <row r="14" spans="1:12" ht="31" x14ac:dyDescent="0.35">
      <c r="A14" s="25"/>
      <c r="B14" s="107" t="s">
        <v>143</v>
      </c>
      <c r="C14" s="477"/>
      <c r="D14" s="29"/>
      <c r="E14" s="58"/>
      <c r="F14" s="34"/>
      <c r="G14" s="34"/>
      <c r="H14" s="4"/>
      <c r="I14" s="58"/>
      <c r="J14" s="9"/>
      <c r="K14" s="9"/>
      <c r="L14" s="60"/>
    </row>
    <row r="15" spans="1:12" ht="46.5" x14ac:dyDescent="0.35">
      <c r="A15" s="18">
        <v>6</v>
      </c>
      <c r="B15" s="27" t="s">
        <v>123</v>
      </c>
      <c r="C15" s="352">
        <v>9898904</v>
      </c>
      <c r="D15" s="30" t="s">
        <v>18</v>
      </c>
      <c r="E15" s="16" t="s">
        <v>9</v>
      </c>
      <c r="F15" s="29">
        <v>14000000</v>
      </c>
      <c r="G15" s="29">
        <v>11383740</v>
      </c>
      <c r="H15" s="4" t="s">
        <v>14</v>
      </c>
      <c r="I15" s="4" t="s">
        <v>15</v>
      </c>
      <c r="J15" s="32" t="s">
        <v>161</v>
      </c>
      <c r="K15" s="32" t="s">
        <v>161</v>
      </c>
      <c r="L15" s="56" t="s">
        <v>161</v>
      </c>
    </row>
    <row r="16" spans="1:12" ht="31" x14ac:dyDescent="0.35">
      <c r="A16" s="18"/>
      <c r="B16" s="108" t="s">
        <v>144</v>
      </c>
      <c r="C16" s="404">
        <f>SUM(C15)</f>
        <v>9898904</v>
      </c>
      <c r="D16" s="29"/>
      <c r="E16" s="6"/>
      <c r="F16" s="37">
        <f>SUM(F15)</f>
        <v>14000000</v>
      </c>
      <c r="G16" s="37">
        <f>SUM(G15)</f>
        <v>11383740</v>
      </c>
      <c r="H16" s="4"/>
      <c r="I16" s="4"/>
      <c r="J16" s="32"/>
      <c r="K16" s="32"/>
      <c r="L16" s="56"/>
    </row>
    <row r="17" spans="1:12" ht="15.5" x14ac:dyDescent="0.35">
      <c r="A17" s="18"/>
      <c r="B17" s="55" t="s">
        <v>20</v>
      </c>
      <c r="C17" s="405"/>
      <c r="D17" s="29"/>
      <c r="E17" s="6"/>
      <c r="F17" s="31"/>
      <c r="G17" s="31"/>
      <c r="H17" s="4"/>
      <c r="I17" s="4"/>
      <c r="J17" s="32"/>
      <c r="K17" s="32"/>
      <c r="L17" s="56"/>
    </row>
    <row r="18" spans="1:12" ht="15.5" x14ac:dyDescent="0.35">
      <c r="A18" s="18">
        <v>7</v>
      </c>
      <c r="B18" s="40" t="s">
        <v>48</v>
      </c>
      <c r="C18" s="478">
        <v>1733859</v>
      </c>
      <c r="D18" s="30" t="s">
        <v>18</v>
      </c>
      <c r="E18" s="1" t="s">
        <v>8</v>
      </c>
      <c r="F18" s="29">
        <v>3200000</v>
      </c>
      <c r="G18" s="29">
        <f>733405+1347226</f>
        <v>2080631</v>
      </c>
      <c r="H18" s="4" t="s">
        <v>205</v>
      </c>
      <c r="I18" s="4" t="s">
        <v>15</v>
      </c>
      <c r="J18" s="32" t="s">
        <v>161</v>
      </c>
      <c r="K18" s="32" t="s">
        <v>161</v>
      </c>
      <c r="L18" s="56" t="s">
        <v>161</v>
      </c>
    </row>
    <row r="19" spans="1:12" ht="15.5" x14ac:dyDescent="0.35">
      <c r="A19" s="18">
        <v>8</v>
      </c>
      <c r="B19" s="45" t="s">
        <v>280</v>
      </c>
      <c r="C19" s="407">
        <v>0</v>
      </c>
      <c r="D19" s="30" t="s">
        <v>18</v>
      </c>
      <c r="E19" s="1" t="s">
        <v>10</v>
      </c>
      <c r="F19" s="29">
        <v>900000</v>
      </c>
      <c r="G19" s="29">
        <v>500000</v>
      </c>
      <c r="H19" s="4" t="s">
        <v>14</v>
      </c>
      <c r="I19" s="4" t="s">
        <v>15</v>
      </c>
      <c r="J19" s="32" t="s">
        <v>161</v>
      </c>
      <c r="K19" s="32" t="s">
        <v>161</v>
      </c>
      <c r="L19" s="56" t="s">
        <v>161</v>
      </c>
    </row>
    <row r="20" spans="1:12" ht="28" customHeight="1" x14ac:dyDescent="0.35">
      <c r="A20" s="17"/>
      <c r="B20" s="44" t="s">
        <v>25</v>
      </c>
      <c r="C20" s="479">
        <f>SUM(C18:C19)</f>
        <v>1733859</v>
      </c>
      <c r="D20" s="29"/>
      <c r="E20" s="6"/>
      <c r="F20" s="38">
        <f>SUM(F18:F19)</f>
        <v>4100000</v>
      </c>
      <c r="G20" s="38">
        <f>SUM(G18:G19)</f>
        <v>2580631</v>
      </c>
      <c r="H20" s="4"/>
      <c r="I20" s="4"/>
      <c r="J20" s="32"/>
      <c r="K20" s="32"/>
      <c r="L20" s="56"/>
    </row>
    <row r="21" spans="1:12" ht="33.5" customHeight="1" x14ac:dyDescent="0.35">
      <c r="A21" s="17"/>
      <c r="B21" s="51" t="s">
        <v>40</v>
      </c>
      <c r="C21" s="404"/>
      <c r="D21" s="29"/>
      <c r="E21" s="6"/>
      <c r="F21" s="38"/>
      <c r="G21" s="38"/>
      <c r="H21" s="4"/>
      <c r="I21" s="4"/>
      <c r="J21" s="32"/>
      <c r="K21" s="32"/>
      <c r="L21" s="56"/>
    </row>
    <row r="22" spans="1:12" ht="33.5" customHeight="1" x14ac:dyDescent="0.35">
      <c r="A22" s="18">
        <v>9</v>
      </c>
      <c r="B22" s="27" t="s">
        <v>145</v>
      </c>
      <c r="C22" s="352">
        <v>5238660</v>
      </c>
      <c r="D22" s="30" t="s">
        <v>18</v>
      </c>
      <c r="E22" s="16" t="s">
        <v>8</v>
      </c>
      <c r="F22" s="29">
        <v>7500000</v>
      </c>
      <c r="G22" s="29">
        <v>6286392</v>
      </c>
      <c r="H22" s="4" t="s">
        <v>14</v>
      </c>
      <c r="I22" s="4" t="s">
        <v>15</v>
      </c>
      <c r="J22" s="32" t="s">
        <v>161</v>
      </c>
      <c r="K22" s="32" t="s">
        <v>161</v>
      </c>
      <c r="L22" s="56" t="s">
        <v>161</v>
      </c>
    </row>
    <row r="23" spans="1:12" ht="33.5" customHeight="1" x14ac:dyDescent="0.35">
      <c r="A23" s="18"/>
      <c r="B23" s="27" t="s">
        <v>129</v>
      </c>
      <c r="C23" s="352">
        <v>3144228</v>
      </c>
      <c r="D23" s="30" t="s">
        <v>18</v>
      </c>
      <c r="E23" s="16" t="s">
        <v>8</v>
      </c>
      <c r="F23" s="29">
        <v>2640000</v>
      </c>
      <c r="G23" s="29">
        <v>2640000</v>
      </c>
      <c r="H23" s="4" t="s">
        <v>14</v>
      </c>
      <c r="I23" s="4" t="s">
        <v>15</v>
      </c>
      <c r="J23" s="32" t="s">
        <v>161</v>
      </c>
      <c r="K23" s="32" t="s">
        <v>161</v>
      </c>
      <c r="L23" s="56" t="s">
        <v>161</v>
      </c>
    </row>
    <row r="24" spans="1:12" ht="33.5" customHeight="1" x14ac:dyDescent="0.35">
      <c r="A24" s="18">
        <v>10</v>
      </c>
      <c r="B24" s="27" t="s">
        <v>360</v>
      </c>
      <c r="C24" s="352">
        <v>0</v>
      </c>
      <c r="D24" s="30" t="s">
        <v>18</v>
      </c>
      <c r="E24" s="16" t="s">
        <v>8</v>
      </c>
      <c r="F24" s="29">
        <v>0</v>
      </c>
      <c r="G24" s="29">
        <v>0</v>
      </c>
      <c r="H24" s="4" t="s">
        <v>14</v>
      </c>
      <c r="I24" s="4" t="s">
        <v>15</v>
      </c>
      <c r="J24" s="32" t="s">
        <v>161</v>
      </c>
      <c r="K24" s="32" t="s">
        <v>161</v>
      </c>
      <c r="L24" s="56" t="s">
        <v>161</v>
      </c>
    </row>
    <row r="25" spans="1:12" ht="33.5" customHeight="1" x14ac:dyDescent="0.35">
      <c r="A25" s="17"/>
      <c r="B25" s="80" t="s">
        <v>41</v>
      </c>
      <c r="C25" s="409">
        <f>SUM(C22:C24)</f>
        <v>8382888</v>
      </c>
      <c r="D25" s="29"/>
      <c r="E25" s="6"/>
      <c r="F25" s="39">
        <f>SUM(F22:F24)</f>
        <v>10140000</v>
      </c>
      <c r="G25" s="39">
        <f>SUM(G22:G24)</f>
        <v>8926392</v>
      </c>
      <c r="H25" s="4"/>
      <c r="I25" s="4"/>
      <c r="J25" s="32"/>
      <c r="K25" s="32"/>
      <c r="L25" s="56"/>
    </row>
    <row r="26" spans="1:12" ht="33.5" customHeight="1" x14ac:dyDescent="0.35">
      <c r="A26" s="17"/>
      <c r="B26" s="52" t="s">
        <v>294</v>
      </c>
      <c r="C26" s="480"/>
      <c r="D26" s="29"/>
      <c r="E26" s="6"/>
      <c r="F26" s="36"/>
      <c r="G26" s="36"/>
      <c r="H26" s="4"/>
      <c r="I26" s="4"/>
      <c r="J26" s="32"/>
      <c r="K26" s="32"/>
      <c r="L26" s="56"/>
    </row>
    <row r="27" spans="1:12" ht="33.5" customHeight="1" x14ac:dyDescent="0.35">
      <c r="A27" s="17">
        <v>11</v>
      </c>
      <c r="B27" s="45" t="s">
        <v>42</v>
      </c>
      <c r="C27" s="353">
        <v>0</v>
      </c>
      <c r="D27" s="30" t="s">
        <v>18</v>
      </c>
      <c r="E27" s="1" t="s">
        <v>10</v>
      </c>
      <c r="F27" s="62">
        <v>4400000</v>
      </c>
      <c r="G27" s="62">
        <f>2200000+300000</f>
        <v>2500000</v>
      </c>
      <c r="H27" s="4" t="s">
        <v>10</v>
      </c>
      <c r="I27" s="4" t="s">
        <v>15</v>
      </c>
      <c r="J27" s="32" t="s">
        <v>161</v>
      </c>
      <c r="K27" s="32" t="s">
        <v>161</v>
      </c>
      <c r="L27" s="56" t="s">
        <v>161</v>
      </c>
    </row>
    <row r="28" spans="1:12" ht="33.5" customHeight="1" x14ac:dyDescent="0.35">
      <c r="A28" s="17"/>
      <c r="B28" s="51" t="s">
        <v>131</v>
      </c>
      <c r="C28" s="404"/>
      <c r="D28" s="29"/>
      <c r="E28" s="6"/>
      <c r="F28" s="35"/>
      <c r="G28" s="35"/>
      <c r="H28" s="4"/>
      <c r="I28" s="4"/>
      <c r="J28" s="32"/>
      <c r="K28" s="32"/>
      <c r="L28" s="56"/>
    </row>
    <row r="29" spans="1:12" ht="33.5" customHeight="1" x14ac:dyDescent="0.35">
      <c r="A29" s="17">
        <v>12</v>
      </c>
      <c r="B29" s="102" t="s">
        <v>132</v>
      </c>
      <c r="C29" s="352">
        <v>516546</v>
      </c>
      <c r="D29" s="30" t="s">
        <v>18</v>
      </c>
      <c r="E29" s="1" t="s">
        <v>10</v>
      </c>
      <c r="F29" s="29">
        <v>2500000</v>
      </c>
      <c r="G29" s="29">
        <v>1200000</v>
      </c>
      <c r="H29" s="4" t="s">
        <v>10</v>
      </c>
      <c r="I29" s="4" t="s">
        <v>15</v>
      </c>
      <c r="J29" s="32" t="s">
        <v>161</v>
      </c>
      <c r="K29" s="32" t="s">
        <v>161</v>
      </c>
      <c r="L29" s="56" t="s">
        <v>161</v>
      </c>
    </row>
    <row r="30" spans="1:12" ht="33.5" customHeight="1" x14ac:dyDescent="0.35">
      <c r="A30" s="17">
        <v>13</v>
      </c>
      <c r="B30" s="40" t="s">
        <v>45</v>
      </c>
      <c r="C30" s="478">
        <v>28693</v>
      </c>
      <c r="D30" s="30" t="s">
        <v>18</v>
      </c>
      <c r="E30" s="1" t="s">
        <v>10</v>
      </c>
      <c r="F30" s="101">
        <v>1800000</v>
      </c>
      <c r="G30" s="101">
        <v>500000</v>
      </c>
      <c r="H30" s="4" t="s">
        <v>10</v>
      </c>
      <c r="I30" s="4" t="s">
        <v>15</v>
      </c>
      <c r="J30" s="32" t="s">
        <v>161</v>
      </c>
      <c r="K30" s="32" t="s">
        <v>161</v>
      </c>
      <c r="L30" s="56" t="s">
        <v>161</v>
      </c>
    </row>
    <row r="31" spans="1:12" ht="31" x14ac:dyDescent="0.35">
      <c r="A31" s="17"/>
      <c r="B31" s="51" t="s">
        <v>146</v>
      </c>
      <c r="C31" s="404">
        <f>SUM(C29:C30)</f>
        <v>545239</v>
      </c>
      <c r="D31" s="29"/>
      <c r="E31" s="6"/>
      <c r="F31" s="36">
        <f>SUM(F29:F30)</f>
        <v>4300000</v>
      </c>
      <c r="G31" s="36">
        <f>SUM(G29:G30)</f>
        <v>1700000</v>
      </c>
      <c r="H31" s="4"/>
      <c r="I31" s="4"/>
      <c r="J31" s="32"/>
      <c r="K31" s="32"/>
      <c r="L31" s="56"/>
    </row>
    <row r="32" spans="1:12" ht="15.5" x14ac:dyDescent="0.35">
      <c r="A32" s="17"/>
      <c r="B32" s="44" t="s">
        <v>147</v>
      </c>
      <c r="C32" s="405"/>
      <c r="D32" s="29"/>
      <c r="E32" s="6"/>
      <c r="F32" s="35"/>
      <c r="G32" s="35"/>
      <c r="H32" s="4" t="s">
        <v>275</v>
      </c>
      <c r="I32" s="4"/>
      <c r="J32" s="32"/>
      <c r="K32" s="32"/>
      <c r="L32" s="56"/>
    </row>
    <row r="33" spans="1:12" ht="46.5" x14ac:dyDescent="0.35">
      <c r="A33" s="17">
        <v>14</v>
      </c>
      <c r="B33" s="27" t="s">
        <v>50</v>
      </c>
      <c r="C33" s="352">
        <v>0</v>
      </c>
      <c r="D33" s="29" t="s">
        <v>108</v>
      </c>
      <c r="E33" s="6" t="s">
        <v>10</v>
      </c>
      <c r="F33" s="30">
        <v>500000</v>
      </c>
      <c r="G33" s="30">
        <v>150000</v>
      </c>
      <c r="H33" s="6" t="s">
        <v>234</v>
      </c>
      <c r="I33" s="6" t="s">
        <v>15</v>
      </c>
      <c r="J33" s="32" t="s">
        <v>161</v>
      </c>
      <c r="K33" s="32" t="s">
        <v>161</v>
      </c>
      <c r="L33" s="56" t="s">
        <v>161</v>
      </c>
    </row>
    <row r="34" spans="1:12" ht="16.5" customHeight="1" x14ac:dyDescent="0.35">
      <c r="A34" s="17">
        <v>15</v>
      </c>
      <c r="B34" s="7" t="s">
        <v>22</v>
      </c>
      <c r="C34" s="352">
        <v>30000</v>
      </c>
      <c r="D34" s="29" t="s">
        <v>107</v>
      </c>
      <c r="E34" s="6" t="s">
        <v>10</v>
      </c>
      <c r="F34" s="29">
        <v>150000</v>
      </c>
      <c r="G34" s="29">
        <v>100000</v>
      </c>
      <c r="H34" s="6" t="s">
        <v>234</v>
      </c>
      <c r="I34" s="6" t="s">
        <v>15</v>
      </c>
      <c r="J34" s="32" t="s">
        <v>161</v>
      </c>
      <c r="K34" s="32" t="s">
        <v>161</v>
      </c>
      <c r="L34" s="56" t="s">
        <v>161</v>
      </c>
    </row>
    <row r="35" spans="1:12" ht="31" x14ac:dyDescent="0.35">
      <c r="A35" s="18">
        <v>16</v>
      </c>
      <c r="B35" s="19" t="s">
        <v>106</v>
      </c>
      <c r="C35" s="481">
        <v>0</v>
      </c>
      <c r="D35" s="30" t="s">
        <v>18</v>
      </c>
      <c r="E35" s="1" t="s">
        <v>10</v>
      </c>
      <c r="F35" s="29">
        <v>5000000</v>
      </c>
      <c r="G35" s="29">
        <v>3500000</v>
      </c>
      <c r="H35" s="4" t="s">
        <v>10</v>
      </c>
      <c r="I35" s="4" t="s">
        <v>15</v>
      </c>
      <c r="J35" s="32" t="s">
        <v>161</v>
      </c>
      <c r="K35" s="32" t="s">
        <v>161</v>
      </c>
      <c r="L35" s="56" t="s">
        <v>161</v>
      </c>
    </row>
    <row r="36" spans="1:12" ht="15.5" x14ac:dyDescent="0.35">
      <c r="A36" s="18">
        <v>17</v>
      </c>
      <c r="B36" s="41" t="s">
        <v>51</v>
      </c>
      <c r="C36" s="482">
        <v>0</v>
      </c>
      <c r="D36" s="30" t="s">
        <v>18</v>
      </c>
      <c r="E36" s="1" t="s">
        <v>10</v>
      </c>
      <c r="F36" s="29">
        <v>400000</v>
      </c>
      <c r="G36" s="29">
        <v>200000</v>
      </c>
      <c r="H36" s="4" t="s">
        <v>10</v>
      </c>
      <c r="I36" s="4" t="s">
        <v>15</v>
      </c>
      <c r="J36" s="32" t="s">
        <v>161</v>
      </c>
      <c r="K36" s="32" t="s">
        <v>161</v>
      </c>
      <c r="L36" s="56" t="s">
        <v>161</v>
      </c>
    </row>
    <row r="37" spans="1:12" ht="16" thickBot="1" x14ac:dyDescent="0.4">
      <c r="A37" s="63"/>
      <c r="B37" s="64" t="s">
        <v>27</v>
      </c>
      <c r="C37" s="406">
        <f>SUM(C33:C36)</f>
        <v>30000</v>
      </c>
      <c r="D37" s="65"/>
      <c r="E37" s="66"/>
      <c r="F37" s="67">
        <f>SUM(F33:F36)</f>
        <v>6050000</v>
      </c>
      <c r="G37" s="67">
        <f>SUM(G33:G36)</f>
        <v>3950000</v>
      </c>
      <c r="H37" s="68"/>
      <c r="I37" s="68"/>
      <c r="J37" s="69"/>
      <c r="K37" s="70"/>
      <c r="L37" s="71"/>
    </row>
    <row r="38" spans="1:12" ht="16" thickBot="1" x14ac:dyDescent="0.4">
      <c r="A38" s="14"/>
      <c r="B38" s="72" t="s">
        <v>13</v>
      </c>
      <c r="C38" s="483">
        <f>C9+C6+C13+C16+C20+C25+C27+C31+C37</f>
        <v>33882792</v>
      </c>
      <c r="D38" s="73"/>
      <c r="E38" s="73"/>
      <c r="F38" s="73">
        <f>F9+F6+F13+F16+F20+F25+F27+F31+F37</f>
        <v>130035000</v>
      </c>
      <c r="G38" s="73">
        <f>G9+G6+G13+G16+G20+G25+G27+G31+G37</f>
        <v>53335763</v>
      </c>
      <c r="H38" s="74"/>
      <c r="I38" s="74"/>
      <c r="J38" s="75"/>
      <c r="K38" s="76"/>
      <c r="L38" s="77"/>
    </row>
  </sheetData>
  <mergeCells count="1">
    <mergeCell ref="A1:L1"/>
  </mergeCells>
  <pageMargins left="0.45" right="0.45" top="0.75" bottom="0.75" header="0.3" footer="0.3"/>
  <pageSetup paperSize="207" scale="8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D77CB9-7264-406A-A109-D4F11961E058}">
  <sheetPr codeName="Sheet13">
    <tabColor rgb="FF92D050"/>
  </sheetPr>
  <dimension ref="A1:L47"/>
  <sheetViews>
    <sheetView workbookViewId="0">
      <selection activeCell="E11" sqref="E11"/>
    </sheetView>
  </sheetViews>
  <sheetFormatPr defaultColWidth="8.81640625" defaultRowHeight="14.5" x14ac:dyDescent="0.35"/>
  <cols>
    <col min="1" max="1" width="6" style="109" customWidth="1"/>
    <col min="2" max="2" width="35.453125" style="109" customWidth="1"/>
    <col min="3" max="3" width="13.81640625" style="109" customWidth="1"/>
    <col min="4" max="4" width="15.81640625" style="109" customWidth="1"/>
    <col min="5" max="5" width="16.81640625" style="109" customWidth="1"/>
    <col min="6" max="6" width="13.54296875" style="109" customWidth="1"/>
    <col min="7" max="7" width="14.08984375" style="109" customWidth="1"/>
    <col min="8" max="8" width="13.453125" style="109" bestFit="1" customWidth="1"/>
    <col min="9" max="9" width="14.81640625" style="109" customWidth="1"/>
    <col min="10" max="10" width="18.81640625" style="109" customWidth="1"/>
    <col min="11" max="11" width="15.1796875" style="109" bestFit="1" customWidth="1"/>
    <col min="12" max="12" width="17.81640625" style="109" customWidth="1"/>
    <col min="13" max="16384" width="8.81640625" style="109"/>
  </cols>
  <sheetData>
    <row r="1" spans="1:12" ht="19" thickBot="1" x14ac:dyDescent="0.4">
      <c r="A1" s="661" t="s">
        <v>148</v>
      </c>
      <c r="B1" s="662"/>
      <c r="C1" s="662"/>
      <c r="D1" s="662"/>
      <c r="E1" s="662"/>
      <c r="F1" s="662"/>
      <c r="G1" s="662"/>
      <c r="H1" s="662"/>
      <c r="I1" s="662"/>
      <c r="J1" s="662"/>
      <c r="K1" s="662"/>
      <c r="L1" s="663"/>
    </row>
    <row r="2" spans="1:12" ht="62.5" thickBot="1" x14ac:dyDescent="0.4">
      <c r="A2" s="95" t="s">
        <v>1</v>
      </c>
      <c r="B2" s="96" t="s">
        <v>0</v>
      </c>
      <c r="C2" s="96" t="s">
        <v>264</v>
      </c>
      <c r="D2" s="96" t="s">
        <v>2</v>
      </c>
      <c r="E2" s="96" t="s">
        <v>5</v>
      </c>
      <c r="F2" s="458" t="s">
        <v>258</v>
      </c>
      <c r="G2" s="96" t="s">
        <v>237</v>
      </c>
      <c r="H2" s="96" t="s">
        <v>6</v>
      </c>
      <c r="I2" s="96" t="s">
        <v>7</v>
      </c>
      <c r="J2" s="97" t="s">
        <v>11</v>
      </c>
      <c r="K2" s="97" t="s">
        <v>37</v>
      </c>
      <c r="L2" s="98" t="s">
        <v>12</v>
      </c>
    </row>
    <row r="3" spans="1:12" ht="15.5" x14ac:dyDescent="0.35">
      <c r="A3" s="21"/>
      <c r="B3" s="110" t="s">
        <v>267</v>
      </c>
      <c r="C3" s="110"/>
      <c r="D3" s="168"/>
      <c r="E3" s="22"/>
      <c r="F3" s="168"/>
      <c r="G3" s="168"/>
      <c r="H3" s="22"/>
      <c r="I3" s="22"/>
      <c r="J3" s="23"/>
      <c r="K3" s="23"/>
      <c r="L3" s="170"/>
    </row>
    <row r="4" spans="1:12" ht="29.5" customHeight="1" x14ac:dyDescent="0.35">
      <c r="A4" s="18">
        <v>1</v>
      </c>
      <c r="B4" s="7" t="s">
        <v>259</v>
      </c>
      <c r="C4" s="102">
        <v>0</v>
      </c>
      <c r="D4" s="29" t="s">
        <v>107</v>
      </c>
      <c r="E4" s="6" t="s">
        <v>10</v>
      </c>
      <c r="F4" s="33">
        <v>2000000</v>
      </c>
      <c r="G4" s="33">
        <v>1000000</v>
      </c>
      <c r="H4" s="6" t="s">
        <v>14</v>
      </c>
      <c r="I4" s="6" t="s">
        <v>15</v>
      </c>
      <c r="J4" s="32" t="s">
        <v>161</v>
      </c>
      <c r="K4" s="32" t="s">
        <v>161</v>
      </c>
      <c r="L4" s="56" t="s">
        <v>161</v>
      </c>
    </row>
    <row r="5" spans="1:12" ht="22.5" customHeight="1" x14ac:dyDescent="0.35">
      <c r="A5" s="111">
        <v>2</v>
      </c>
      <c r="B5" s="7" t="s">
        <v>149</v>
      </c>
      <c r="C5" s="102">
        <v>0</v>
      </c>
      <c r="D5" s="29" t="s">
        <v>150</v>
      </c>
      <c r="E5" s="6" t="s">
        <v>10</v>
      </c>
      <c r="F5" s="33">
        <v>1200000</v>
      </c>
      <c r="G5" s="169">
        <v>0</v>
      </c>
      <c r="H5" s="112" t="s">
        <v>14</v>
      </c>
      <c r="I5" s="112" t="s">
        <v>15</v>
      </c>
      <c r="J5" s="32" t="s">
        <v>161</v>
      </c>
      <c r="K5" s="32" t="s">
        <v>161</v>
      </c>
      <c r="L5" s="56" t="s">
        <v>161</v>
      </c>
    </row>
    <row r="6" spans="1:12" ht="22.5" customHeight="1" x14ac:dyDescent="0.35">
      <c r="A6" s="111">
        <v>3</v>
      </c>
      <c r="B6" s="7" t="s">
        <v>151</v>
      </c>
      <c r="C6" s="102">
        <v>0</v>
      </c>
      <c r="D6" s="29" t="s">
        <v>150</v>
      </c>
      <c r="E6" s="6" t="s">
        <v>10</v>
      </c>
      <c r="F6" s="33">
        <v>45000</v>
      </c>
      <c r="G6" s="169">
        <v>45000</v>
      </c>
      <c r="H6" s="112" t="s">
        <v>242</v>
      </c>
      <c r="I6" s="112" t="s">
        <v>15</v>
      </c>
      <c r="J6" s="32" t="s">
        <v>161</v>
      </c>
      <c r="K6" s="32" t="s">
        <v>161</v>
      </c>
      <c r="L6" s="56" t="s">
        <v>161</v>
      </c>
    </row>
    <row r="7" spans="1:12" ht="22.5" customHeight="1" x14ac:dyDescent="0.35">
      <c r="A7" s="111"/>
      <c r="B7" s="110" t="s">
        <v>273</v>
      </c>
      <c r="C7" s="408">
        <f>SUM(C4:C6)</f>
        <v>0</v>
      </c>
      <c r="D7" s="29"/>
      <c r="E7" s="6"/>
      <c r="F7" s="224">
        <f>SUM(F4:F6)</f>
        <v>3245000</v>
      </c>
      <c r="G7" s="224">
        <f>SUM(G4:G6)</f>
        <v>1045000</v>
      </c>
      <c r="H7" s="112"/>
      <c r="I7" s="112"/>
      <c r="J7" s="196"/>
      <c r="K7" s="196"/>
      <c r="L7" s="197"/>
    </row>
    <row r="8" spans="1:12" ht="22.5" customHeight="1" x14ac:dyDescent="0.35">
      <c r="A8" s="111"/>
      <c r="B8" s="80" t="s">
        <v>281</v>
      </c>
      <c r="C8" s="285"/>
      <c r="D8" s="29"/>
      <c r="E8" s="6"/>
      <c r="F8" s="224"/>
      <c r="G8" s="225"/>
      <c r="H8" s="112"/>
      <c r="I8" s="112"/>
      <c r="J8" s="196"/>
      <c r="K8" s="196"/>
      <c r="L8" s="197"/>
    </row>
    <row r="9" spans="1:12" ht="22.5" customHeight="1" x14ac:dyDescent="0.35">
      <c r="A9" s="111">
        <v>4</v>
      </c>
      <c r="B9" s="7" t="s">
        <v>281</v>
      </c>
      <c r="C9" s="102">
        <v>0</v>
      </c>
      <c r="D9" s="29" t="s">
        <v>150</v>
      </c>
      <c r="E9" s="6" t="s">
        <v>10</v>
      </c>
      <c r="F9" s="33">
        <v>500000</v>
      </c>
      <c r="G9" s="169">
        <v>250000</v>
      </c>
      <c r="H9" s="112"/>
      <c r="I9" s="112"/>
      <c r="J9" s="196"/>
      <c r="K9" s="196"/>
      <c r="L9" s="197"/>
    </row>
    <row r="10" spans="1:12" ht="15.5" x14ac:dyDescent="0.35">
      <c r="A10" s="21"/>
      <c r="B10" s="80" t="s">
        <v>269</v>
      </c>
      <c r="C10" s="285">
        <f>SUM(C9)</f>
        <v>0</v>
      </c>
      <c r="D10" s="29"/>
      <c r="E10" s="22"/>
      <c r="F10" s="34">
        <f>SUM(F9)</f>
        <v>500000</v>
      </c>
      <c r="G10" s="34">
        <f>SUM(G9)</f>
        <v>250000</v>
      </c>
      <c r="H10" s="22"/>
      <c r="I10" s="22"/>
      <c r="J10" s="23"/>
      <c r="K10" s="23"/>
      <c r="L10" s="170"/>
    </row>
    <row r="11" spans="1:12" ht="31" x14ac:dyDescent="0.35">
      <c r="A11" s="18"/>
      <c r="B11" s="80" t="s">
        <v>44</v>
      </c>
      <c r="C11" s="285"/>
      <c r="D11" s="29"/>
      <c r="E11" s="6"/>
      <c r="F11" s="35"/>
      <c r="G11" s="35"/>
      <c r="H11" s="6"/>
      <c r="I11" s="6"/>
      <c r="J11" s="78"/>
      <c r="K11" s="78"/>
      <c r="L11" s="114"/>
    </row>
    <row r="12" spans="1:12" ht="37.4" customHeight="1" x14ac:dyDescent="0.35">
      <c r="A12" s="18">
        <v>5</v>
      </c>
      <c r="B12" s="7" t="s">
        <v>152</v>
      </c>
      <c r="C12" s="102">
        <v>1639641</v>
      </c>
      <c r="D12" s="29" t="s">
        <v>107</v>
      </c>
      <c r="E12" s="6" t="s">
        <v>10</v>
      </c>
      <c r="F12" s="29">
        <v>1600000</v>
      </c>
      <c r="G12" s="29">
        <v>1500000</v>
      </c>
      <c r="H12" s="6" t="s">
        <v>14</v>
      </c>
      <c r="I12" s="6" t="s">
        <v>15</v>
      </c>
      <c r="J12" s="32" t="s">
        <v>161</v>
      </c>
      <c r="K12" s="32" t="s">
        <v>161</v>
      </c>
      <c r="L12" s="56" t="s">
        <v>161</v>
      </c>
    </row>
    <row r="13" spans="1:12" ht="31" x14ac:dyDescent="0.35">
      <c r="A13" s="18">
        <v>6</v>
      </c>
      <c r="B13" s="7" t="s">
        <v>33</v>
      </c>
      <c r="C13" s="102">
        <v>0</v>
      </c>
      <c r="D13" s="29" t="s">
        <v>107</v>
      </c>
      <c r="E13" s="6" t="s">
        <v>10</v>
      </c>
      <c r="F13" s="28">
        <v>300000</v>
      </c>
      <c r="G13" s="28">
        <v>400000</v>
      </c>
      <c r="H13" s="6" t="s">
        <v>243</v>
      </c>
      <c r="I13" s="6" t="s">
        <v>15</v>
      </c>
      <c r="J13" s="32" t="s">
        <v>161</v>
      </c>
      <c r="K13" s="32" t="s">
        <v>161</v>
      </c>
      <c r="L13" s="56" t="s">
        <v>161</v>
      </c>
    </row>
    <row r="14" spans="1:12" ht="33" customHeight="1" x14ac:dyDescent="0.35">
      <c r="A14" s="18">
        <v>7</v>
      </c>
      <c r="B14" s="7" t="s">
        <v>45</v>
      </c>
      <c r="C14" s="102">
        <v>0</v>
      </c>
      <c r="D14" s="29" t="s">
        <v>107</v>
      </c>
      <c r="E14" s="6" t="s">
        <v>10</v>
      </c>
      <c r="F14" s="29">
        <v>500000</v>
      </c>
      <c r="G14" s="29">
        <v>250000</v>
      </c>
      <c r="H14" s="6" t="s">
        <v>242</v>
      </c>
      <c r="I14" s="6" t="s">
        <v>15</v>
      </c>
      <c r="J14" s="32" t="s">
        <v>161</v>
      </c>
      <c r="K14" s="32" t="s">
        <v>161</v>
      </c>
      <c r="L14" s="56" t="s">
        <v>161</v>
      </c>
    </row>
    <row r="15" spans="1:12" ht="31" x14ac:dyDescent="0.35">
      <c r="A15" s="18"/>
      <c r="B15" s="80" t="s">
        <v>46</v>
      </c>
      <c r="C15" s="285">
        <f>SUM(C12:C14)</f>
        <v>1639641</v>
      </c>
      <c r="D15" s="29"/>
      <c r="E15" s="6"/>
      <c r="F15" s="39">
        <f>SUM(F12:F14)</f>
        <v>2400000</v>
      </c>
      <c r="G15" s="39">
        <f>SUM(G12:G14)</f>
        <v>2150000</v>
      </c>
      <c r="H15" s="6"/>
      <c r="I15" s="6"/>
      <c r="J15" s="78"/>
      <c r="K15" s="78"/>
      <c r="L15" s="114"/>
    </row>
    <row r="16" spans="1:12" ht="29.15" customHeight="1" x14ac:dyDescent="0.35">
      <c r="A16" s="81"/>
      <c r="B16" s="80" t="s">
        <v>58</v>
      </c>
      <c r="C16" s="285"/>
      <c r="D16" s="29"/>
      <c r="E16" s="6"/>
      <c r="F16" s="35"/>
      <c r="G16" s="35"/>
      <c r="H16" s="6"/>
      <c r="I16" s="6"/>
      <c r="J16" s="82"/>
      <c r="K16" s="83"/>
      <c r="L16" s="115"/>
    </row>
    <row r="17" spans="1:12" ht="32.5" customHeight="1" x14ac:dyDescent="0.35">
      <c r="A17" s="18">
        <v>8</v>
      </c>
      <c r="B17" s="7" t="s">
        <v>356</v>
      </c>
      <c r="C17" s="102">
        <v>357103</v>
      </c>
      <c r="D17" s="29" t="s">
        <v>107</v>
      </c>
      <c r="E17" s="6" t="s">
        <v>9</v>
      </c>
      <c r="F17" s="29">
        <v>35000000</v>
      </c>
      <c r="G17" s="29">
        <v>10000000</v>
      </c>
      <c r="H17" s="6" t="s">
        <v>14</v>
      </c>
      <c r="I17" s="6" t="s">
        <v>15</v>
      </c>
      <c r="J17" s="32" t="s">
        <v>161</v>
      </c>
      <c r="K17" s="32" t="s">
        <v>161</v>
      </c>
      <c r="L17" s="56" t="s">
        <v>161</v>
      </c>
    </row>
    <row r="18" spans="1:12" ht="30" customHeight="1" x14ac:dyDescent="0.35">
      <c r="A18" s="18">
        <v>9</v>
      </c>
      <c r="B18" s="7" t="s">
        <v>47</v>
      </c>
      <c r="C18" s="102">
        <v>7731427</v>
      </c>
      <c r="D18" s="29" t="s">
        <v>107</v>
      </c>
      <c r="E18" s="6" t="s">
        <v>9</v>
      </c>
      <c r="F18" s="29">
        <v>16000000</v>
      </c>
      <c r="G18" s="29">
        <v>10000000</v>
      </c>
      <c r="H18" s="6" t="s">
        <v>14</v>
      </c>
      <c r="I18" s="6" t="s">
        <v>15</v>
      </c>
      <c r="J18" s="32" t="s">
        <v>161</v>
      </c>
      <c r="K18" s="32" t="s">
        <v>161</v>
      </c>
      <c r="L18" s="56" t="s">
        <v>161</v>
      </c>
    </row>
    <row r="19" spans="1:12" ht="25.5" customHeight="1" x14ac:dyDescent="0.35">
      <c r="A19" s="18">
        <v>10</v>
      </c>
      <c r="B19" s="42" t="s">
        <v>23</v>
      </c>
      <c r="C19" s="33">
        <v>0</v>
      </c>
      <c r="D19" s="29" t="s">
        <v>107</v>
      </c>
      <c r="E19" s="6" t="s">
        <v>9</v>
      </c>
      <c r="F19" s="29">
        <v>6000000</v>
      </c>
      <c r="G19" s="29">
        <v>0</v>
      </c>
      <c r="H19" s="6" t="s">
        <v>14</v>
      </c>
      <c r="I19" s="6" t="s">
        <v>15</v>
      </c>
      <c r="J19" s="32" t="s">
        <v>161</v>
      </c>
      <c r="K19" s="32" t="s">
        <v>161</v>
      </c>
      <c r="L19" s="56" t="s">
        <v>161</v>
      </c>
    </row>
    <row r="20" spans="1:12" ht="31.5" customHeight="1" x14ac:dyDescent="0.35">
      <c r="A20" s="18"/>
      <c r="B20" s="80" t="s">
        <v>247</v>
      </c>
      <c r="C20" s="285">
        <f>SUM(C17:C19)</f>
        <v>8088530</v>
      </c>
      <c r="D20" s="29"/>
      <c r="E20" s="6"/>
      <c r="F20" s="62">
        <f>SUM(F17:F19)</f>
        <v>57000000</v>
      </c>
      <c r="G20" s="62">
        <f>SUM(G17:G19)</f>
        <v>20000000</v>
      </c>
      <c r="H20" s="6"/>
      <c r="I20" s="6"/>
      <c r="J20" s="32"/>
      <c r="K20" s="32"/>
      <c r="L20" s="56"/>
    </row>
    <row r="21" spans="1:12" ht="42" customHeight="1" x14ac:dyDescent="0.35">
      <c r="A21" s="18"/>
      <c r="B21" s="80" t="s">
        <v>282</v>
      </c>
      <c r="C21" s="285"/>
      <c r="D21" s="29"/>
      <c r="E21" s="6"/>
      <c r="F21" s="29"/>
      <c r="G21" s="29"/>
      <c r="H21" s="6"/>
      <c r="I21" s="6"/>
      <c r="J21" s="32"/>
      <c r="K21" s="32"/>
      <c r="L21" s="56"/>
    </row>
    <row r="22" spans="1:12" ht="35" customHeight="1" x14ac:dyDescent="0.35">
      <c r="A22" s="18">
        <v>11</v>
      </c>
      <c r="B22" s="27" t="s">
        <v>153</v>
      </c>
      <c r="C22" s="102">
        <v>2217830</v>
      </c>
      <c r="D22" s="29" t="s">
        <v>107</v>
      </c>
      <c r="E22" s="6" t="s">
        <v>10</v>
      </c>
      <c r="F22" s="31">
        <v>11000000</v>
      </c>
      <c r="G22" s="31">
        <v>10000000</v>
      </c>
      <c r="H22" s="6" t="s">
        <v>14</v>
      </c>
      <c r="I22" s="6" t="s">
        <v>15</v>
      </c>
      <c r="J22" s="32" t="s">
        <v>161</v>
      </c>
      <c r="K22" s="32" t="s">
        <v>161</v>
      </c>
      <c r="L22" s="56" t="s">
        <v>161</v>
      </c>
    </row>
    <row r="23" spans="1:12" ht="33.5" customHeight="1" x14ac:dyDescent="0.35">
      <c r="A23" s="18">
        <v>12</v>
      </c>
      <c r="B23" s="27" t="s">
        <v>19</v>
      </c>
      <c r="C23" s="102">
        <v>0</v>
      </c>
      <c r="D23" s="29" t="s">
        <v>107</v>
      </c>
      <c r="E23" s="6" t="s">
        <v>8</v>
      </c>
      <c r="F23" s="29">
        <v>1000000</v>
      </c>
      <c r="G23" s="29">
        <v>1000000</v>
      </c>
      <c r="H23" s="6" t="s">
        <v>14</v>
      </c>
      <c r="I23" s="6" t="s">
        <v>15</v>
      </c>
      <c r="J23" s="32" t="s">
        <v>161</v>
      </c>
      <c r="K23" s="32" t="s">
        <v>161</v>
      </c>
      <c r="L23" s="56" t="s">
        <v>161</v>
      </c>
    </row>
    <row r="24" spans="1:12" ht="33.65" customHeight="1" x14ac:dyDescent="0.35">
      <c r="A24" s="18"/>
      <c r="B24" s="80" t="s">
        <v>246</v>
      </c>
      <c r="C24" s="285">
        <f>SUM(C22:C23)</f>
        <v>2217830</v>
      </c>
      <c r="D24" s="29"/>
      <c r="E24" s="6"/>
      <c r="F24" s="85">
        <f>SUM(F22:F23)</f>
        <v>12000000</v>
      </c>
      <c r="G24" s="85">
        <f>SUM(G22:G23)</f>
        <v>11000000</v>
      </c>
      <c r="H24" s="6"/>
      <c r="I24" s="6"/>
      <c r="J24" s="78"/>
      <c r="K24" s="78"/>
      <c r="L24" s="114"/>
    </row>
    <row r="25" spans="1:12" ht="24.65" customHeight="1" x14ac:dyDescent="0.35">
      <c r="A25" s="18"/>
      <c r="B25" s="84" t="s">
        <v>20</v>
      </c>
      <c r="C25" s="410"/>
      <c r="D25" s="29"/>
      <c r="E25" s="6"/>
      <c r="F25" s="35"/>
      <c r="G25" s="35"/>
      <c r="H25" s="6"/>
      <c r="I25" s="6"/>
      <c r="J25" s="78"/>
      <c r="K25" s="78"/>
      <c r="L25" s="114"/>
    </row>
    <row r="26" spans="1:12" ht="29.5" customHeight="1" x14ac:dyDescent="0.35">
      <c r="A26" s="18">
        <v>13</v>
      </c>
      <c r="B26" s="7" t="s">
        <v>48</v>
      </c>
      <c r="C26" s="102">
        <v>1114522</v>
      </c>
      <c r="D26" s="29" t="s">
        <v>107</v>
      </c>
      <c r="E26" s="6" t="s">
        <v>8</v>
      </c>
      <c r="F26" s="31">
        <v>1400000</v>
      </c>
      <c r="G26" s="31">
        <f>548556+788870</f>
        <v>1337426</v>
      </c>
      <c r="H26" s="6" t="s">
        <v>205</v>
      </c>
      <c r="I26" s="6" t="s">
        <v>15</v>
      </c>
      <c r="J26" s="32" t="s">
        <v>161</v>
      </c>
      <c r="K26" s="32" t="s">
        <v>161</v>
      </c>
      <c r="L26" s="56" t="s">
        <v>161</v>
      </c>
    </row>
    <row r="27" spans="1:12" ht="21.65" customHeight="1" x14ac:dyDescent="0.35">
      <c r="A27" s="18">
        <v>14</v>
      </c>
      <c r="B27" s="42" t="s">
        <v>21</v>
      </c>
      <c r="C27" s="33">
        <v>170885</v>
      </c>
      <c r="D27" s="29" t="s">
        <v>107</v>
      </c>
      <c r="E27" s="6" t="s">
        <v>10</v>
      </c>
      <c r="F27" s="29">
        <v>500000</v>
      </c>
      <c r="G27" s="29">
        <v>200000</v>
      </c>
      <c r="H27" s="6" t="s">
        <v>242</v>
      </c>
      <c r="I27" s="6" t="s">
        <v>15</v>
      </c>
      <c r="J27" s="32" t="s">
        <v>161</v>
      </c>
      <c r="K27" s="32" t="s">
        <v>161</v>
      </c>
      <c r="L27" s="56" t="s">
        <v>161</v>
      </c>
    </row>
    <row r="28" spans="1:12" ht="15.5" x14ac:dyDescent="0.35">
      <c r="A28" s="18"/>
      <c r="B28" s="84" t="s">
        <v>25</v>
      </c>
      <c r="C28" s="410">
        <f>SUM(C26:C27)</f>
        <v>1285407</v>
      </c>
      <c r="D28" s="29"/>
      <c r="E28" s="6"/>
      <c r="F28" s="38">
        <f>SUM(F26:F27)</f>
        <v>1900000</v>
      </c>
      <c r="G28" s="38">
        <f>SUM(G26:G27)</f>
        <v>1537426</v>
      </c>
      <c r="H28" s="6"/>
      <c r="I28" s="6"/>
      <c r="J28" s="78"/>
      <c r="K28" s="78"/>
      <c r="L28" s="114"/>
    </row>
    <row r="29" spans="1:12" ht="34" customHeight="1" x14ac:dyDescent="0.35">
      <c r="A29" s="18"/>
      <c r="B29" s="80" t="s">
        <v>40</v>
      </c>
      <c r="C29" s="285"/>
      <c r="D29" s="29"/>
      <c r="E29" s="6"/>
      <c r="F29" s="35"/>
      <c r="G29" s="35"/>
      <c r="H29" s="6"/>
      <c r="I29" s="6"/>
      <c r="J29" s="78"/>
      <c r="K29" s="78"/>
      <c r="L29" s="114"/>
    </row>
    <row r="30" spans="1:12" ht="31.5" customHeight="1" x14ac:dyDescent="0.35">
      <c r="A30" s="18">
        <v>15</v>
      </c>
      <c r="B30" s="7" t="s">
        <v>145</v>
      </c>
      <c r="C30" s="102">
        <v>8367628</v>
      </c>
      <c r="D30" s="29" t="s">
        <v>107</v>
      </c>
      <c r="E30" s="6" t="s">
        <v>8</v>
      </c>
      <c r="F30" s="29">
        <v>12200000</v>
      </c>
      <c r="G30" s="29">
        <v>10041154</v>
      </c>
      <c r="H30" s="6" t="s">
        <v>14</v>
      </c>
      <c r="I30" s="6" t="s">
        <v>15</v>
      </c>
      <c r="J30" s="32" t="s">
        <v>161</v>
      </c>
      <c r="K30" s="32" t="s">
        <v>161</v>
      </c>
      <c r="L30" s="56" t="s">
        <v>161</v>
      </c>
    </row>
    <row r="31" spans="1:12" ht="31.5" customHeight="1" x14ac:dyDescent="0.35">
      <c r="A31" s="18">
        <v>16</v>
      </c>
      <c r="B31" s="27" t="s">
        <v>129</v>
      </c>
      <c r="C31" s="102">
        <v>1481538</v>
      </c>
      <c r="D31" s="29" t="s">
        <v>107</v>
      </c>
      <c r="E31" s="6" t="s">
        <v>8</v>
      </c>
      <c r="F31" s="29">
        <v>10800000</v>
      </c>
      <c r="G31" s="29">
        <f>20*45000*12</f>
        <v>10800000</v>
      </c>
      <c r="H31" s="6" t="s">
        <v>14</v>
      </c>
      <c r="I31" s="6" t="s">
        <v>15</v>
      </c>
      <c r="J31" s="32" t="s">
        <v>161</v>
      </c>
      <c r="K31" s="32" t="s">
        <v>161</v>
      </c>
      <c r="L31" s="56" t="s">
        <v>161</v>
      </c>
    </row>
    <row r="32" spans="1:12" ht="28.5" customHeight="1" x14ac:dyDescent="0.35">
      <c r="A32" s="18">
        <v>17</v>
      </c>
      <c r="B32" s="27" t="s">
        <v>360</v>
      </c>
      <c r="C32" s="102">
        <v>0</v>
      </c>
      <c r="D32" s="29" t="s">
        <v>107</v>
      </c>
      <c r="E32" s="6" t="s">
        <v>8</v>
      </c>
      <c r="F32" s="35">
        <v>70000000</v>
      </c>
      <c r="G32" s="35">
        <v>65270382</v>
      </c>
      <c r="H32" s="6" t="s">
        <v>275</v>
      </c>
      <c r="I32" s="6" t="s">
        <v>15</v>
      </c>
      <c r="J32" s="32" t="s">
        <v>161</v>
      </c>
      <c r="K32" s="32" t="s">
        <v>161</v>
      </c>
      <c r="L32" s="56" t="s">
        <v>161</v>
      </c>
    </row>
    <row r="33" spans="1:12" ht="31" x14ac:dyDescent="0.35">
      <c r="A33" s="18"/>
      <c r="B33" s="80" t="s">
        <v>41</v>
      </c>
      <c r="C33" s="285">
        <f>SUM(C30:C32)</f>
        <v>9849166</v>
      </c>
      <c r="D33" s="29"/>
      <c r="E33" s="6"/>
      <c r="F33" s="39">
        <f>SUM(F30:F32)</f>
        <v>93000000</v>
      </c>
      <c r="G33" s="39">
        <f>SUM(G30:G32)</f>
        <v>86111536</v>
      </c>
      <c r="H33" s="6"/>
      <c r="I33" s="6"/>
      <c r="J33" s="78"/>
      <c r="K33" s="78"/>
      <c r="L33" s="114"/>
    </row>
    <row r="34" spans="1:12" ht="21" customHeight="1" x14ac:dyDescent="0.35">
      <c r="A34" s="18"/>
      <c r="B34" s="80" t="s">
        <v>294</v>
      </c>
      <c r="C34" s="285"/>
      <c r="D34" s="29"/>
      <c r="E34" s="6"/>
      <c r="F34" s="35"/>
      <c r="G34" s="35"/>
      <c r="H34" s="6"/>
      <c r="I34" s="6"/>
      <c r="J34" s="78"/>
      <c r="K34" s="78"/>
      <c r="L34" s="114"/>
    </row>
    <row r="35" spans="1:12" ht="24" customHeight="1" x14ac:dyDescent="0.35">
      <c r="A35" s="18">
        <v>18</v>
      </c>
      <c r="B35" s="42" t="s">
        <v>42</v>
      </c>
      <c r="C35" s="33">
        <v>0</v>
      </c>
      <c r="D35" s="29" t="s">
        <v>107</v>
      </c>
      <c r="E35" s="6" t="s">
        <v>10</v>
      </c>
      <c r="F35" s="31">
        <v>7000000</v>
      </c>
      <c r="G35" s="31">
        <f>2500000+100000</f>
        <v>2600000</v>
      </c>
      <c r="H35" s="6" t="s">
        <v>14</v>
      </c>
      <c r="I35" s="6" t="s">
        <v>15</v>
      </c>
      <c r="J35" s="32" t="s">
        <v>161</v>
      </c>
      <c r="K35" s="32" t="s">
        <v>161</v>
      </c>
      <c r="L35" s="56" t="s">
        <v>161</v>
      </c>
    </row>
    <row r="36" spans="1:12" ht="15.5" x14ac:dyDescent="0.35">
      <c r="A36" s="18"/>
      <c r="B36" s="80" t="s">
        <v>26</v>
      </c>
      <c r="C36" s="285">
        <f>SUM(C35)</f>
        <v>0</v>
      </c>
      <c r="D36" s="29"/>
      <c r="E36" s="6"/>
      <c r="F36" s="39">
        <f>SUM(F35:F35)</f>
        <v>7000000</v>
      </c>
      <c r="G36" s="39">
        <f>SUM(G35:G35)</f>
        <v>2600000</v>
      </c>
      <c r="H36" s="6"/>
      <c r="I36" s="6"/>
      <c r="J36" s="78"/>
      <c r="K36" s="78"/>
      <c r="L36" s="114"/>
    </row>
    <row r="37" spans="1:12" ht="15.5" x14ac:dyDescent="0.35">
      <c r="A37" s="18"/>
      <c r="B37" s="84" t="s">
        <v>260</v>
      </c>
      <c r="C37" s="410"/>
      <c r="D37" s="29"/>
      <c r="E37" s="6"/>
      <c r="F37" s="35"/>
      <c r="G37" s="35"/>
      <c r="H37" s="6"/>
      <c r="I37" s="6"/>
      <c r="J37" s="78"/>
      <c r="K37" s="78"/>
      <c r="L37" s="114"/>
    </row>
    <row r="38" spans="1:12" ht="22.5" customHeight="1" x14ac:dyDescent="0.35">
      <c r="A38" s="18">
        <v>19</v>
      </c>
      <c r="B38" s="7" t="s">
        <v>22</v>
      </c>
      <c r="C38" s="102">
        <v>21000</v>
      </c>
      <c r="D38" s="29" t="s">
        <v>107</v>
      </c>
      <c r="E38" s="6" t="s">
        <v>10</v>
      </c>
      <c r="F38" s="29">
        <v>150000</v>
      </c>
      <c r="G38" s="29">
        <v>100000</v>
      </c>
      <c r="H38" s="6" t="s">
        <v>234</v>
      </c>
      <c r="I38" s="6" t="s">
        <v>15</v>
      </c>
      <c r="J38" s="32" t="s">
        <v>161</v>
      </c>
      <c r="K38" s="32" t="s">
        <v>161</v>
      </c>
      <c r="L38" s="56" t="s">
        <v>161</v>
      </c>
    </row>
    <row r="39" spans="1:12" ht="46.5" x14ac:dyDescent="0.35">
      <c r="A39" s="18">
        <v>20</v>
      </c>
      <c r="B39" s="7" t="s">
        <v>50</v>
      </c>
      <c r="C39" s="102">
        <v>0</v>
      </c>
      <c r="D39" s="29" t="s">
        <v>107</v>
      </c>
      <c r="E39" s="6" t="s">
        <v>10</v>
      </c>
      <c r="F39" s="29">
        <v>500000</v>
      </c>
      <c r="G39" s="29">
        <v>150000</v>
      </c>
      <c r="H39" s="6" t="s">
        <v>242</v>
      </c>
      <c r="I39" s="6" t="s">
        <v>15</v>
      </c>
      <c r="J39" s="32" t="s">
        <v>161</v>
      </c>
      <c r="K39" s="32" t="s">
        <v>161</v>
      </c>
      <c r="L39" s="56" t="s">
        <v>161</v>
      </c>
    </row>
    <row r="40" spans="1:12" ht="22.5" customHeight="1" x14ac:dyDescent="0.35">
      <c r="A40" s="18">
        <v>21</v>
      </c>
      <c r="B40" s="42" t="s">
        <v>51</v>
      </c>
      <c r="C40" s="33"/>
      <c r="D40" s="29" t="s">
        <v>107</v>
      </c>
      <c r="E40" s="6" t="s">
        <v>10</v>
      </c>
      <c r="F40" s="28">
        <v>500000</v>
      </c>
      <c r="G40" s="28">
        <v>100000</v>
      </c>
      <c r="H40" s="6" t="s">
        <v>242</v>
      </c>
      <c r="I40" s="6" t="s">
        <v>15</v>
      </c>
      <c r="J40" s="32" t="s">
        <v>161</v>
      </c>
      <c r="K40" s="32" t="s">
        <v>161</v>
      </c>
      <c r="L40" s="56" t="s">
        <v>161</v>
      </c>
    </row>
    <row r="41" spans="1:12" ht="31" x14ac:dyDescent="0.35">
      <c r="A41" s="18">
        <v>22</v>
      </c>
      <c r="B41" s="7" t="s">
        <v>52</v>
      </c>
      <c r="C41" s="102">
        <v>0</v>
      </c>
      <c r="D41" s="29" t="s">
        <v>107</v>
      </c>
      <c r="E41" s="6" t="s">
        <v>10</v>
      </c>
      <c r="F41" s="33">
        <f>175000*10</f>
        <v>1750000</v>
      </c>
      <c r="G41" s="33">
        <v>1500000</v>
      </c>
      <c r="H41" s="6" t="s">
        <v>14</v>
      </c>
      <c r="I41" s="6" t="s">
        <v>15</v>
      </c>
      <c r="J41" s="32" t="s">
        <v>161</v>
      </c>
      <c r="K41" s="32" t="s">
        <v>161</v>
      </c>
      <c r="L41" s="56" t="s">
        <v>161</v>
      </c>
    </row>
    <row r="42" spans="1:12" ht="15.5" x14ac:dyDescent="0.35">
      <c r="A42" s="116"/>
      <c r="B42" s="43" t="s">
        <v>283</v>
      </c>
      <c r="C42" s="484">
        <f>SUM(C38:C41)</f>
        <v>21000</v>
      </c>
      <c r="D42" s="86"/>
      <c r="E42" s="12"/>
      <c r="F42" s="39">
        <f>SUM(F38:F41)</f>
        <v>2900000</v>
      </c>
      <c r="G42" s="39">
        <f>SUM(G38:G41)</f>
        <v>1850000</v>
      </c>
      <c r="H42" s="6"/>
      <c r="I42" s="6"/>
      <c r="J42" s="87"/>
      <c r="K42" s="83"/>
      <c r="L42" s="115"/>
    </row>
    <row r="43" spans="1:12" ht="16" thickBot="1" x14ac:dyDescent="0.4">
      <c r="A43" s="117"/>
      <c r="B43" s="118" t="s">
        <v>13</v>
      </c>
      <c r="C43" s="119">
        <f>C7+C15+C24+C28+C33+C36+C42+C10+C20</f>
        <v>23101574</v>
      </c>
      <c r="D43" s="119"/>
      <c r="E43" s="119"/>
      <c r="F43" s="119">
        <f>F7+F15+F24+F28+F33+F36+F42+F10+F20</f>
        <v>179945000</v>
      </c>
      <c r="G43" s="119">
        <f>G7+G15+G24+G28+G33+G36+G42+G10+G20</f>
        <v>126543962</v>
      </c>
      <c r="H43" s="120"/>
      <c r="I43" s="120"/>
      <c r="J43" s="121"/>
      <c r="K43" s="122"/>
      <c r="L43" s="123"/>
    </row>
    <row r="47" spans="1:12" x14ac:dyDescent="0.35">
      <c r="F47" s="113"/>
      <c r="G47" s="113"/>
    </row>
  </sheetData>
  <mergeCells count="1">
    <mergeCell ref="A1:L1"/>
  </mergeCells>
  <pageMargins left="0.7" right="0.45" top="0.75" bottom="0.75" header="0.3" footer="0.3"/>
  <pageSetup paperSize="207" scale="75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A331D3-0A3E-4A52-86BD-8FF9AA601D56}">
  <sheetPr codeName="Sheet14">
    <tabColor rgb="FF92D050"/>
  </sheetPr>
  <dimension ref="A1:L48"/>
  <sheetViews>
    <sheetView workbookViewId="0">
      <selection sqref="A1:L43"/>
    </sheetView>
  </sheetViews>
  <sheetFormatPr defaultColWidth="8.81640625" defaultRowHeight="14.5" x14ac:dyDescent="0.35"/>
  <cols>
    <col min="1" max="1" width="6.54296875" style="109" customWidth="1"/>
    <col min="2" max="2" width="37.453125" style="109" customWidth="1"/>
    <col min="3" max="3" width="12.36328125" style="109" bestFit="1" customWidth="1"/>
    <col min="4" max="4" width="12.54296875" style="109" customWidth="1"/>
    <col min="5" max="5" width="15.81640625" style="109" customWidth="1"/>
    <col min="6" max="6" width="13.54296875" style="109" bestFit="1" customWidth="1"/>
    <col min="7" max="7" width="13.54296875" style="109" customWidth="1"/>
    <col min="8" max="8" width="12.81640625" style="109" bestFit="1" customWidth="1"/>
    <col min="9" max="9" width="15.54296875" style="109" customWidth="1"/>
    <col min="10" max="10" width="17.54296875" style="109" bestFit="1" customWidth="1"/>
    <col min="11" max="11" width="15.1796875" style="109" bestFit="1" customWidth="1"/>
    <col min="12" max="12" width="17.81640625" style="109" bestFit="1" customWidth="1"/>
    <col min="13" max="16384" width="8.81640625" style="109"/>
  </cols>
  <sheetData>
    <row r="1" spans="1:12" ht="26" customHeight="1" thickBot="1" x14ac:dyDescent="0.4">
      <c r="A1" s="664" t="s">
        <v>154</v>
      </c>
      <c r="B1" s="665"/>
      <c r="C1" s="665"/>
      <c r="D1" s="665"/>
      <c r="E1" s="665"/>
      <c r="F1" s="665"/>
      <c r="G1" s="665"/>
      <c r="H1" s="665"/>
      <c r="I1" s="665"/>
      <c r="J1" s="665"/>
      <c r="K1" s="665"/>
      <c r="L1" s="666"/>
    </row>
    <row r="2" spans="1:12" ht="62.5" thickBot="1" x14ac:dyDescent="0.4">
      <c r="A2" s="95" t="s">
        <v>1</v>
      </c>
      <c r="B2" s="96" t="s">
        <v>0</v>
      </c>
      <c r="C2" s="96" t="s">
        <v>264</v>
      </c>
      <c r="D2" s="96" t="s">
        <v>2</v>
      </c>
      <c r="E2" s="96" t="s">
        <v>5</v>
      </c>
      <c r="F2" s="458" t="s">
        <v>258</v>
      </c>
      <c r="G2" s="96" t="s">
        <v>237</v>
      </c>
      <c r="H2" s="96" t="s">
        <v>6</v>
      </c>
      <c r="I2" s="96" t="s">
        <v>7</v>
      </c>
      <c r="J2" s="97" t="s">
        <v>11</v>
      </c>
      <c r="K2" s="97" t="s">
        <v>37</v>
      </c>
      <c r="L2" s="98" t="s">
        <v>12</v>
      </c>
    </row>
    <row r="3" spans="1:12" ht="15.5" x14ac:dyDescent="0.35">
      <c r="A3" s="21"/>
      <c r="B3" s="110" t="s">
        <v>284</v>
      </c>
      <c r="C3" s="408"/>
      <c r="D3" s="22"/>
      <c r="E3" s="22"/>
      <c r="F3" s="22"/>
      <c r="G3" s="22"/>
      <c r="H3" s="22"/>
      <c r="I3" s="22"/>
      <c r="J3" s="23"/>
      <c r="K3" s="23"/>
      <c r="L3" s="170"/>
    </row>
    <row r="4" spans="1:12" ht="23" customHeight="1" x14ac:dyDescent="0.35">
      <c r="A4" s="18">
        <v>1</v>
      </c>
      <c r="B4" s="7" t="s">
        <v>43</v>
      </c>
      <c r="C4" s="102">
        <v>0</v>
      </c>
      <c r="D4" s="29" t="s">
        <v>108</v>
      </c>
      <c r="E4" s="6" t="s">
        <v>10</v>
      </c>
      <c r="F4" s="33">
        <v>1500000</v>
      </c>
      <c r="G4" s="33">
        <v>1000000</v>
      </c>
      <c r="H4" s="6" t="s">
        <v>14</v>
      </c>
      <c r="I4" s="6" t="s">
        <v>15</v>
      </c>
      <c r="J4" s="32" t="s">
        <v>161</v>
      </c>
      <c r="K4" s="32" t="s">
        <v>161</v>
      </c>
      <c r="L4" s="56" t="s">
        <v>161</v>
      </c>
    </row>
    <row r="5" spans="1:12" ht="31" x14ac:dyDescent="0.35">
      <c r="A5" s="18">
        <v>2</v>
      </c>
      <c r="B5" s="7" t="s">
        <v>33</v>
      </c>
      <c r="C5" s="102">
        <v>0</v>
      </c>
      <c r="D5" s="29" t="s">
        <v>108</v>
      </c>
      <c r="E5" s="6" t="s">
        <v>10</v>
      </c>
      <c r="F5" s="28">
        <v>400000</v>
      </c>
      <c r="G5" s="28">
        <v>400000</v>
      </c>
      <c r="H5" s="6" t="s">
        <v>242</v>
      </c>
      <c r="I5" s="6" t="s">
        <v>15</v>
      </c>
      <c r="J5" s="32" t="s">
        <v>161</v>
      </c>
      <c r="K5" s="32" t="s">
        <v>161</v>
      </c>
      <c r="L5" s="56" t="s">
        <v>161</v>
      </c>
    </row>
    <row r="6" spans="1:12" ht="24" customHeight="1" x14ac:dyDescent="0.35">
      <c r="A6" s="18">
        <v>3</v>
      </c>
      <c r="B6" s="7" t="s">
        <v>155</v>
      </c>
      <c r="C6" s="102">
        <v>0</v>
      </c>
      <c r="D6" s="29" t="s">
        <v>108</v>
      </c>
      <c r="E6" s="6" t="s">
        <v>10</v>
      </c>
      <c r="F6" s="28">
        <v>1200000</v>
      </c>
      <c r="G6" s="28">
        <v>0</v>
      </c>
      <c r="H6" s="6" t="s">
        <v>14</v>
      </c>
      <c r="I6" s="6" t="s">
        <v>15</v>
      </c>
      <c r="J6" s="32" t="s">
        <v>161</v>
      </c>
      <c r="K6" s="32" t="s">
        <v>161</v>
      </c>
      <c r="L6" s="56" t="s">
        <v>161</v>
      </c>
    </row>
    <row r="7" spans="1:12" ht="21" customHeight="1" x14ac:dyDescent="0.35">
      <c r="A7" s="18"/>
      <c r="B7" s="80" t="s">
        <v>277</v>
      </c>
      <c r="C7" s="285">
        <f>SUM(C4:C6)</f>
        <v>0</v>
      </c>
      <c r="D7" s="29"/>
      <c r="E7" s="6"/>
      <c r="F7" s="226">
        <f>SUM(F4:F6)</f>
        <v>3100000</v>
      </c>
      <c r="G7" s="226">
        <f>SUM(G4:G6)</f>
        <v>1400000</v>
      </c>
      <c r="H7" s="6"/>
      <c r="I7" s="6"/>
      <c r="J7" s="32"/>
      <c r="K7" s="32"/>
      <c r="L7" s="56"/>
    </row>
    <row r="8" spans="1:12" ht="21" customHeight="1" x14ac:dyDescent="0.35">
      <c r="A8" s="18"/>
      <c r="B8" s="80" t="s">
        <v>281</v>
      </c>
      <c r="C8" s="285"/>
      <c r="D8" s="29"/>
      <c r="E8" s="6"/>
      <c r="F8" s="226"/>
      <c r="G8" s="230"/>
      <c r="H8" s="6"/>
      <c r="I8" s="6"/>
      <c r="J8" s="32"/>
      <c r="K8" s="32"/>
      <c r="L8" s="56"/>
    </row>
    <row r="9" spans="1:12" ht="20" customHeight="1" x14ac:dyDescent="0.35">
      <c r="A9" s="18">
        <v>4</v>
      </c>
      <c r="B9" s="7" t="s">
        <v>281</v>
      </c>
      <c r="C9" s="102">
        <v>0</v>
      </c>
      <c r="D9" s="29" t="s">
        <v>150</v>
      </c>
      <c r="E9" s="6" t="s">
        <v>10</v>
      </c>
      <c r="F9" s="33">
        <v>500000</v>
      </c>
      <c r="G9" s="169">
        <v>250000</v>
      </c>
      <c r="H9" s="6" t="s">
        <v>242</v>
      </c>
      <c r="I9" s="6" t="s">
        <v>15</v>
      </c>
      <c r="J9" s="32" t="s">
        <v>161</v>
      </c>
      <c r="K9" s="32" t="s">
        <v>161</v>
      </c>
      <c r="L9" s="56" t="s">
        <v>161</v>
      </c>
    </row>
    <row r="10" spans="1:12" ht="20" customHeight="1" x14ac:dyDescent="0.35">
      <c r="A10" s="59"/>
      <c r="B10" s="80" t="s">
        <v>269</v>
      </c>
      <c r="C10" s="285">
        <f>SUM(C9)</f>
        <v>0</v>
      </c>
      <c r="D10" s="29"/>
      <c r="E10" s="58"/>
      <c r="F10" s="34">
        <f>SUM(F9)</f>
        <v>500000</v>
      </c>
      <c r="G10" s="34">
        <f>SUM(G9)</f>
        <v>250000</v>
      </c>
      <c r="H10" s="6"/>
      <c r="I10" s="58"/>
      <c r="J10" s="9"/>
      <c r="K10" s="9"/>
      <c r="L10" s="60"/>
    </row>
    <row r="11" spans="1:12" ht="31" x14ac:dyDescent="0.35">
      <c r="A11" s="18"/>
      <c r="B11" s="80" t="s">
        <v>44</v>
      </c>
      <c r="C11" s="285"/>
      <c r="D11" s="29"/>
      <c r="E11" s="6"/>
      <c r="F11" s="35"/>
      <c r="G11" s="35"/>
      <c r="H11" s="6"/>
      <c r="I11" s="6"/>
      <c r="J11" s="78"/>
      <c r="K11" s="78"/>
      <c r="L11" s="114"/>
    </row>
    <row r="12" spans="1:12" ht="31" x14ac:dyDescent="0.35">
      <c r="A12" s="18">
        <v>5</v>
      </c>
      <c r="B12" s="7" t="s">
        <v>152</v>
      </c>
      <c r="C12" s="102">
        <v>387396</v>
      </c>
      <c r="D12" s="29" t="s">
        <v>108</v>
      </c>
      <c r="E12" s="6" t="s">
        <v>10</v>
      </c>
      <c r="F12" s="30">
        <v>3000000</v>
      </c>
      <c r="G12" s="30">
        <v>1000000</v>
      </c>
      <c r="H12" s="6" t="s">
        <v>14</v>
      </c>
      <c r="I12" s="6" t="s">
        <v>15</v>
      </c>
      <c r="J12" s="32" t="s">
        <v>161</v>
      </c>
      <c r="K12" s="32" t="s">
        <v>161</v>
      </c>
      <c r="L12" s="56" t="s">
        <v>161</v>
      </c>
    </row>
    <row r="13" spans="1:12" ht="23.5" customHeight="1" x14ac:dyDescent="0.35">
      <c r="A13" s="18">
        <v>6</v>
      </c>
      <c r="B13" s="79" t="s">
        <v>156</v>
      </c>
      <c r="C13" s="102">
        <v>0</v>
      </c>
      <c r="D13" s="29" t="s">
        <v>108</v>
      </c>
      <c r="E13" s="6" t="s">
        <v>10</v>
      </c>
      <c r="F13" s="30">
        <v>500000</v>
      </c>
      <c r="G13" s="30">
        <v>250000</v>
      </c>
      <c r="H13" s="6" t="s">
        <v>14</v>
      </c>
      <c r="I13" s="6" t="s">
        <v>15</v>
      </c>
      <c r="J13" s="32" t="s">
        <v>161</v>
      </c>
      <c r="K13" s="32" t="s">
        <v>161</v>
      </c>
      <c r="L13" s="56" t="s">
        <v>161</v>
      </c>
    </row>
    <row r="14" spans="1:12" ht="33" customHeight="1" x14ac:dyDescent="0.35">
      <c r="A14" s="18"/>
      <c r="B14" s="80" t="s">
        <v>46</v>
      </c>
      <c r="C14" s="285">
        <f>SUM(C12:C13)</f>
        <v>387396</v>
      </c>
      <c r="D14" s="29"/>
      <c r="E14" s="6"/>
      <c r="F14" s="39">
        <f>SUM(F12:F13)</f>
        <v>3500000</v>
      </c>
      <c r="G14" s="39">
        <f>SUM(G12:G13)</f>
        <v>1250000</v>
      </c>
      <c r="H14" s="6"/>
      <c r="I14" s="6"/>
      <c r="J14" s="78"/>
      <c r="K14" s="78"/>
      <c r="L14" s="114"/>
    </row>
    <row r="15" spans="1:12" ht="22.5" customHeight="1" x14ac:dyDescent="0.35">
      <c r="A15" s="81"/>
      <c r="B15" s="80" t="s">
        <v>58</v>
      </c>
      <c r="C15" s="285"/>
      <c r="D15" s="29"/>
      <c r="E15" s="6"/>
      <c r="F15" s="35"/>
      <c r="G15" s="35"/>
      <c r="H15" s="6"/>
      <c r="I15" s="6"/>
      <c r="J15" s="82"/>
      <c r="K15" s="83"/>
      <c r="L15" s="115"/>
    </row>
    <row r="16" spans="1:12" ht="31.5" customHeight="1" x14ac:dyDescent="0.35">
      <c r="A16" s="18">
        <v>7</v>
      </c>
      <c r="B16" s="27" t="s">
        <v>120</v>
      </c>
      <c r="C16" s="102">
        <v>126556</v>
      </c>
      <c r="D16" s="29" t="s">
        <v>108</v>
      </c>
      <c r="E16" s="6" t="s">
        <v>9</v>
      </c>
      <c r="F16" s="30">
        <v>15000000</v>
      </c>
      <c r="G16" s="30">
        <v>3750000</v>
      </c>
      <c r="H16" s="6" t="s">
        <v>14</v>
      </c>
      <c r="I16" s="6" t="s">
        <v>15</v>
      </c>
      <c r="J16" s="32" t="s">
        <v>161</v>
      </c>
      <c r="K16" s="32" t="s">
        <v>161</v>
      </c>
      <c r="L16" s="56" t="s">
        <v>161</v>
      </c>
    </row>
    <row r="17" spans="1:12" ht="26.5" customHeight="1" x14ac:dyDescent="0.35">
      <c r="A17" s="18">
        <v>8</v>
      </c>
      <c r="B17" s="27" t="s">
        <v>47</v>
      </c>
      <c r="C17" s="102">
        <v>3330881</v>
      </c>
      <c r="D17" s="29" t="s">
        <v>108</v>
      </c>
      <c r="E17" s="6" t="s">
        <v>9</v>
      </c>
      <c r="F17" s="30">
        <v>7850000</v>
      </c>
      <c r="G17" s="30">
        <v>5500000</v>
      </c>
      <c r="H17" s="6" t="s">
        <v>14</v>
      </c>
      <c r="I17" s="6" t="s">
        <v>15</v>
      </c>
      <c r="J17" s="32" t="s">
        <v>161</v>
      </c>
      <c r="K17" s="32" t="s">
        <v>161</v>
      </c>
      <c r="L17" s="56" t="s">
        <v>161</v>
      </c>
    </row>
    <row r="18" spans="1:12" ht="23.5" customHeight="1" x14ac:dyDescent="0.35">
      <c r="A18" s="18"/>
      <c r="B18" s="93" t="s">
        <v>24</v>
      </c>
      <c r="C18" s="410">
        <f>SUM(C16:C17)</f>
        <v>3457437</v>
      </c>
      <c r="D18" s="29"/>
      <c r="E18" s="6"/>
      <c r="F18" s="85">
        <f>SUM(F16:F17)</f>
        <v>22850000</v>
      </c>
      <c r="G18" s="85">
        <f>SUM(G16:G17)</f>
        <v>9250000</v>
      </c>
      <c r="H18" s="6"/>
      <c r="I18" s="6"/>
      <c r="J18" s="78"/>
      <c r="K18" s="78"/>
      <c r="L18" s="114"/>
    </row>
    <row r="19" spans="1:12" ht="25.5" customHeight="1" x14ac:dyDescent="0.35">
      <c r="A19" s="18"/>
      <c r="B19" s="80" t="s">
        <v>249</v>
      </c>
      <c r="C19" s="285"/>
      <c r="D19" s="29"/>
      <c r="E19" s="6"/>
      <c r="F19" s="85"/>
      <c r="G19" s="85"/>
      <c r="H19" s="6"/>
      <c r="I19" s="6"/>
      <c r="J19" s="78"/>
      <c r="K19" s="78"/>
      <c r="L19" s="114"/>
    </row>
    <row r="20" spans="1:12" ht="31" x14ac:dyDescent="0.35">
      <c r="A20" s="18">
        <v>9</v>
      </c>
      <c r="B20" s="27" t="s">
        <v>153</v>
      </c>
      <c r="C20" s="102">
        <v>4654857</v>
      </c>
      <c r="D20" s="29" t="s">
        <v>108</v>
      </c>
      <c r="E20" s="6" t="s">
        <v>10</v>
      </c>
      <c r="F20" s="30">
        <v>8500000</v>
      </c>
      <c r="G20" s="30">
        <v>3200000</v>
      </c>
      <c r="H20" s="6" t="s">
        <v>14</v>
      </c>
      <c r="I20" s="6" t="s">
        <v>15</v>
      </c>
      <c r="J20" s="32" t="s">
        <v>161</v>
      </c>
      <c r="K20" s="32" t="s">
        <v>161</v>
      </c>
      <c r="L20" s="56" t="s">
        <v>161</v>
      </c>
    </row>
    <row r="21" spans="1:12" ht="31" x14ac:dyDescent="0.35">
      <c r="A21" s="18">
        <v>10</v>
      </c>
      <c r="B21" s="27" t="s">
        <v>19</v>
      </c>
      <c r="C21" s="102">
        <v>0</v>
      </c>
      <c r="D21" s="29" t="s">
        <v>108</v>
      </c>
      <c r="E21" s="6" t="s">
        <v>8</v>
      </c>
      <c r="F21" s="30">
        <v>1000000</v>
      </c>
      <c r="G21" s="30">
        <v>1000000</v>
      </c>
      <c r="H21" s="6" t="s">
        <v>14</v>
      </c>
      <c r="I21" s="6" t="s">
        <v>15</v>
      </c>
      <c r="J21" s="32" t="s">
        <v>161</v>
      </c>
      <c r="K21" s="32" t="s">
        <v>161</v>
      </c>
      <c r="L21" s="56" t="s">
        <v>161</v>
      </c>
    </row>
    <row r="22" spans="1:12" ht="31" x14ac:dyDescent="0.35">
      <c r="A22" s="18"/>
      <c r="B22" s="80" t="s">
        <v>250</v>
      </c>
      <c r="C22" s="285">
        <f>SUM(C20:C21)</f>
        <v>4654857</v>
      </c>
      <c r="D22" s="29"/>
      <c r="E22" s="6"/>
      <c r="F22" s="194">
        <f>SUM(F20:F21)</f>
        <v>9500000</v>
      </c>
      <c r="G22" s="194">
        <f>SUM(G20:G21)</f>
        <v>4200000</v>
      </c>
      <c r="H22" s="6"/>
      <c r="I22" s="6"/>
      <c r="J22" s="32"/>
      <c r="K22" s="32"/>
      <c r="L22" s="56"/>
    </row>
    <row r="23" spans="1:12" ht="20.5" customHeight="1" x14ac:dyDescent="0.35">
      <c r="A23" s="18"/>
      <c r="B23" s="93" t="s">
        <v>20</v>
      </c>
      <c r="C23" s="410"/>
      <c r="D23" s="29"/>
      <c r="E23" s="6"/>
      <c r="F23" s="31"/>
      <c r="G23" s="31"/>
      <c r="H23" s="6"/>
      <c r="I23" s="6"/>
      <c r="J23" s="78"/>
      <c r="K23" s="78"/>
      <c r="L23" s="114"/>
    </row>
    <row r="24" spans="1:12" ht="31" x14ac:dyDescent="0.35">
      <c r="A24" s="18">
        <v>11</v>
      </c>
      <c r="B24" s="27" t="s">
        <v>48</v>
      </c>
      <c r="C24" s="102">
        <v>793457</v>
      </c>
      <c r="D24" s="29" t="s">
        <v>108</v>
      </c>
      <c r="E24" s="6" t="s">
        <v>8</v>
      </c>
      <c r="F24" s="30">
        <v>1200000</v>
      </c>
      <c r="G24" s="30">
        <f>396467+555682</f>
        <v>952149</v>
      </c>
      <c r="H24" s="6" t="s">
        <v>205</v>
      </c>
      <c r="I24" s="6" t="s">
        <v>15</v>
      </c>
      <c r="J24" s="32" t="s">
        <v>161</v>
      </c>
      <c r="K24" s="32" t="s">
        <v>161</v>
      </c>
      <c r="L24" s="56" t="s">
        <v>161</v>
      </c>
    </row>
    <row r="25" spans="1:12" ht="20.25" customHeight="1" x14ac:dyDescent="0.35">
      <c r="A25" s="18">
        <v>12</v>
      </c>
      <c r="B25" s="45" t="s">
        <v>21</v>
      </c>
      <c r="C25" s="33">
        <v>142840</v>
      </c>
      <c r="D25" s="29" t="s">
        <v>108</v>
      </c>
      <c r="E25" s="6" t="s">
        <v>10</v>
      </c>
      <c r="F25" s="30">
        <v>450000</v>
      </c>
      <c r="G25" s="30">
        <v>200000</v>
      </c>
      <c r="H25" s="6" t="s">
        <v>242</v>
      </c>
      <c r="I25" s="6" t="s">
        <v>15</v>
      </c>
      <c r="J25" s="32" t="s">
        <v>161</v>
      </c>
      <c r="K25" s="32" t="s">
        <v>161</v>
      </c>
      <c r="L25" s="56" t="s">
        <v>161</v>
      </c>
    </row>
    <row r="26" spans="1:12" ht="15.5" x14ac:dyDescent="0.35">
      <c r="A26" s="18"/>
      <c r="B26" s="84" t="s">
        <v>25</v>
      </c>
      <c r="C26" s="410">
        <f>SUM(C24:C25)</f>
        <v>936297</v>
      </c>
      <c r="D26" s="29"/>
      <c r="E26" s="6"/>
      <c r="F26" s="38">
        <f>SUM(F24:F25)</f>
        <v>1650000</v>
      </c>
      <c r="G26" s="38">
        <f>SUM(G24:G25)</f>
        <v>1152149</v>
      </c>
      <c r="H26" s="6"/>
      <c r="I26" s="6"/>
      <c r="J26" s="78"/>
      <c r="K26" s="78"/>
      <c r="L26" s="114"/>
    </row>
    <row r="27" spans="1:12" ht="31" x14ac:dyDescent="0.35">
      <c r="A27" s="18"/>
      <c r="B27" s="80" t="s">
        <v>40</v>
      </c>
      <c r="C27" s="285"/>
      <c r="D27" s="29"/>
      <c r="E27" s="6"/>
      <c r="F27" s="35"/>
      <c r="G27" s="35"/>
      <c r="H27" s="6"/>
      <c r="I27" s="6"/>
      <c r="J27" s="78"/>
      <c r="K27" s="78"/>
      <c r="L27" s="114"/>
    </row>
    <row r="28" spans="1:12" ht="29.25" customHeight="1" x14ac:dyDescent="0.35">
      <c r="A28" s="18">
        <v>13</v>
      </c>
      <c r="B28" s="7" t="s">
        <v>145</v>
      </c>
      <c r="C28" s="102">
        <v>4215836</v>
      </c>
      <c r="D28" s="29" t="s">
        <v>108</v>
      </c>
      <c r="E28" s="6" t="s">
        <v>8</v>
      </c>
      <c r="F28" s="30">
        <v>6100000</v>
      </c>
      <c r="G28" s="30">
        <v>5059003</v>
      </c>
      <c r="H28" s="6" t="s">
        <v>14</v>
      </c>
      <c r="I28" s="6" t="s">
        <v>15</v>
      </c>
      <c r="J28" s="32" t="s">
        <v>161</v>
      </c>
      <c r="K28" s="32" t="s">
        <v>161</v>
      </c>
      <c r="L28" s="56" t="s">
        <v>161</v>
      </c>
    </row>
    <row r="29" spans="1:12" ht="29.25" customHeight="1" x14ac:dyDescent="0.35">
      <c r="A29" s="18">
        <v>14</v>
      </c>
      <c r="B29" s="27" t="s">
        <v>129</v>
      </c>
      <c r="C29" s="102">
        <v>1891152</v>
      </c>
      <c r="D29" s="29" t="s">
        <v>108</v>
      </c>
      <c r="E29" s="6" t="s">
        <v>8</v>
      </c>
      <c r="F29" s="35">
        <v>7020000</v>
      </c>
      <c r="G29" s="35">
        <f>13*45000*12</f>
        <v>7020000</v>
      </c>
      <c r="H29" s="6" t="s">
        <v>14</v>
      </c>
      <c r="I29" s="6" t="s">
        <v>15</v>
      </c>
      <c r="J29" s="32" t="s">
        <v>161</v>
      </c>
      <c r="K29" s="32" t="s">
        <v>161</v>
      </c>
      <c r="L29" s="56" t="s">
        <v>161</v>
      </c>
    </row>
    <row r="30" spans="1:12" ht="34" customHeight="1" x14ac:dyDescent="0.35">
      <c r="A30" s="18">
        <v>15</v>
      </c>
      <c r="B30" s="27" t="s">
        <v>360</v>
      </c>
      <c r="C30" s="102">
        <v>0</v>
      </c>
      <c r="D30" s="29" t="s">
        <v>108</v>
      </c>
      <c r="E30" s="6" t="s">
        <v>8</v>
      </c>
      <c r="F30" s="35">
        <f>30*40000*12+5400000</f>
        <v>19800000</v>
      </c>
      <c r="G30" s="35">
        <v>16317595</v>
      </c>
      <c r="H30" s="6" t="s">
        <v>14</v>
      </c>
      <c r="I30" s="6" t="s">
        <v>15</v>
      </c>
      <c r="J30" s="32" t="s">
        <v>161</v>
      </c>
      <c r="K30" s="32" t="s">
        <v>161</v>
      </c>
      <c r="L30" s="56" t="s">
        <v>161</v>
      </c>
    </row>
    <row r="31" spans="1:12" ht="31" x14ac:dyDescent="0.35">
      <c r="A31" s="18"/>
      <c r="B31" s="80" t="s">
        <v>41</v>
      </c>
      <c r="C31" s="285">
        <f>SUM(C28:C30)</f>
        <v>6106988</v>
      </c>
      <c r="D31" s="29"/>
      <c r="E31" s="6"/>
      <c r="F31" s="39">
        <f>SUM(F28:F30)</f>
        <v>32920000</v>
      </c>
      <c r="G31" s="39">
        <f>SUM(G28:G30)</f>
        <v>28396598</v>
      </c>
      <c r="H31" s="6" t="s">
        <v>275</v>
      </c>
      <c r="I31" s="6"/>
      <c r="J31" s="78"/>
      <c r="K31" s="78"/>
      <c r="L31" s="114"/>
    </row>
    <row r="32" spans="1:12" ht="19.5" customHeight="1" x14ac:dyDescent="0.35">
      <c r="A32" s="18"/>
      <c r="B32" s="80" t="s">
        <v>294</v>
      </c>
      <c r="C32" s="285"/>
      <c r="D32" s="29"/>
      <c r="E32" s="6"/>
      <c r="F32" s="35"/>
      <c r="G32" s="35"/>
      <c r="H32" s="6"/>
      <c r="I32" s="6"/>
      <c r="J32" s="78"/>
      <c r="K32" s="78"/>
      <c r="L32" s="114"/>
    </row>
    <row r="33" spans="1:12" ht="31" x14ac:dyDescent="0.35">
      <c r="A33" s="18">
        <v>16</v>
      </c>
      <c r="B33" s="7" t="s">
        <v>49</v>
      </c>
      <c r="C33" s="102">
        <v>0</v>
      </c>
      <c r="D33" s="29" t="s">
        <v>108</v>
      </c>
      <c r="E33" s="6" t="s">
        <v>8</v>
      </c>
      <c r="F33" s="30">
        <v>500000</v>
      </c>
      <c r="G33" s="30">
        <v>500000</v>
      </c>
      <c r="H33" s="6" t="s">
        <v>242</v>
      </c>
      <c r="I33" s="6" t="s">
        <v>15</v>
      </c>
      <c r="J33" s="32" t="s">
        <v>161</v>
      </c>
      <c r="K33" s="32" t="s">
        <v>161</v>
      </c>
      <c r="L33" s="56" t="s">
        <v>161</v>
      </c>
    </row>
    <row r="34" spans="1:12" ht="23" customHeight="1" x14ac:dyDescent="0.35">
      <c r="A34" s="18">
        <v>17</v>
      </c>
      <c r="B34" s="45" t="s">
        <v>42</v>
      </c>
      <c r="C34" s="33">
        <v>0</v>
      </c>
      <c r="D34" s="29" t="s">
        <v>108</v>
      </c>
      <c r="E34" s="6" t="s">
        <v>10</v>
      </c>
      <c r="F34" s="30">
        <f>270*15000</f>
        <v>4050000</v>
      </c>
      <c r="G34" s="30">
        <v>2000000</v>
      </c>
      <c r="H34" s="6" t="s">
        <v>14</v>
      </c>
      <c r="I34" s="6" t="s">
        <v>15</v>
      </c>
      <c r="J34" s="32" t="s">
        <v>161</v>
      </c>
      <c r="K34" s="32" t="s">
        <v>161</v>
      </c>
      <c r="L34" s="56" t="s">
        <v>161</v>
      </c>
    </row>
    <row r="35" spans="1:12" ht="16" customHeight="1" x14ac:dyDescent="0.35">
      <c r="A35" s="18"/>
      <c r="B35" s="80" t="s">
        <v>26</v>
      </c>
      <c r="C35" s="285">
        <f>SUM(C33:C34)</f>
        <v>0</v>
      </c>
      <c r="D35" s="29"/>
      <c r="E35" s="6"/>
      <c r="F35" s="39">
        <f>SUM(F33:F34)</f>
        <v>4550000</v>
      </c>
      <c r="G35" s="39">
        <f>SUM(G33:G34)</f>
        <v>2500000</v>
      </c>
      <c r="H35" s="6"/>
      <c r="I35" s="6"/>
      <c r="J35" s="78"/>
      <c r="K35" s="78"/>
      <c r="L35" s="114"/>
    </row>
    <row r="36" spans="1:12" ht="15.5" x14ac:dyDescent="0.35">
      <c r="A36" s="18"/>
      <c r="B36" s="84" t="s">
        <v>285</v>
      </c>
      <c r="C36" s="410"/>
      <c r="D36" s="29"/>
      <c r="E36" s="6"/>
      <c r="F36" s="35"/>
      <c r="G36" s="35"/>
      <c r="H36" s="6"/>
      <c r="I36" s="6"/>
      <c r="J36" s="78"/>
      <c r="K36" s="78"/>
      <c r="L36" s="114"/>
    </row>
    <row r="37" spans="1:12" ht="20.5" customHeight="1" x14ac:dyDescent="0.35">
      <c r="A37" s="18">
        <v>18</v>
      </c>
      <c r="B37" s="27" t="s">
        <v>22</v>
      </c>
      <c r="C37" s="102">
        <v>25500</v>
      </c>
      <c r="D37" s="29" t="s">
        <v>108</v>
      </c>
      <c r="E37" s="6" t="s">
        <v>10</v>
      </c>
      <c r="F37" s="29">
        <v>150000</v>
      </c>
      <c r="G37" s="29">
        <v>100000</v>
      </c>
      <c r="H37" s="6" t="s">
        <v>234</v>
      </c>
      <c r="I37" s="6" t="s">
        <v>15</v>
      </c>
      <c r="J37" s="32" t="s">
        <v>161</v>
      </c>
      <c r="K37" s="32" t="s">
        <v>161</v>
      </c>
      <c r="L37" s="56" t="s">
        <v>161</v>
      </c>
    </row>
    <row r="38" spans="1:12" ht="46.5" x14ac:dyDescent="0.35">
      <c r="A38" s="18">
        <v>19</v>
      </c>
      <c r="B38" s="27" t="s">
        <v>50</v>
      </c>
      <c r="C38" s="102">
        <v>0</v>
      </c>
      <c r="D38" s="29" t="s">
        <v>108</v>
      </c>
      <c r="E38" s="6" t="s">
        <v>10</v>
      </c>
      <c r="F38" s="30">
        <v>500000</v>
      </c>
      <c r="G38" s="30">
        <v>150000</v>
      </c>
      <c r="H38" s="6" t="s">
        <v>234</v>
      </c>
      <c r="I38" s="6" t="s">
        <v>15</v>
      </c>
      <c r="J38" s="32" t="s">
        <v>161</v>
      </c>
      <c r="K38" s="32" t="s">
        <v>161</v>
      </c>
      <c r="L38" s="56" t="s">
        <v>161</v>
      </c>
    </row>
    <row r="39" spans="1:12" ht="21.5" customHeight="1" x14ac:dyDescent="0.35">
      <c r="A39" s="18">
        <v>20</v>
      </c>
      <c r="B39" s="45" t="s">
        <v>51</v>
      </c>
      <c r="C39" s="33">
        <v>165000</v>
      </c>
      <c r="D39" s="29" t="s">
        <v>108</v>
      </c>
      <c r="E39" s="6" t="s">
        <v>10</v>
      </c>
      <c r="F39" s="28">
        <v>500000</v>
      </c>
      <c r="G39" s="28">
        <v>100000</v>
      </c>
      <c r="H39" s="6" t="s">
        <v>234</v>
      </c>
      <c r="I39" s="6" t="s">
        <v>15</v>
      </c>
      <c r="J39" s="32" t="s">
        <v>161</v>
      </c>
      <c r="K39" s="32" t="s">
        <v>161</v>
      </c>
      <c r="L39" s="56" t="s">
        <v>161</v>
      </c>
    </row>
    <row r="40" spans="1:12" ht="31" x14ac:dyDescent="0.35">
      <c r="A40" s="18">
        <v>21</v>
      </c>
      <c r="B40" s="27" t="s">
        <v>52</v>
      </c>
      <c r="C40" s="102">
        <v>0</v>
      </c>
      <c r="D40" s="29" t="s">
        <v>108</v>
      </c>
      <c r="E40" s="6" t="s">
        <v>10</v>
      </c>
      <c r="F40" s="33">
        <v>800000</v>
      </c>
      <c r="G40" s="33">
        <v>400000</v>
      </c>
      <c r="H40" s="6" t="s">
        <v>14</v>
      </c>
      <c r="I40" s="6" t="s">
        <v>15</v>
      </c>
      <c r="J40" s="32" t="s">
        <v>161</v>
      </c>
      <c r="K40" s="32" t="s">
        <v>161</v>
      </c>
      <c r="L40" s="56" t="s">
        <v>161</v>
      </c>
    </row>
    <row r="41" spans="1:12" ht="20.5" customHeight="1" x14ac:dyDescent="0.35">
      <c r="A41" s="18">
        <v>22</v>
      </c>
      <c r="B41" s="45" t="s">
        <v>23</v>
      </c>
      <c r="C41" s="33">
        <v>0</v>
      </c>
      <c r="D41" s="29" t="s">
        <v>108</v>
      </c>
      <c r="E41" s="6" t="s">
        <v>9</v>
      </c>
      <c r="F41" s="30">
        <v>6000000</v>
      </c>
      <c r="G41" s="30">
        <v>0</v>
      </c>
      <c r="H41" s="6" t="s">
        <v>14</v>
      </c>
      <c r="I41" s="6" t="s">
        <v>15</v>
      </c>
      <c r="J41" s="32" t="s">
        <v>161</v>
      </c>
      <c r="K41" s="32" t="s">
        <v>161</v>
      </c>
      <c r="L41" s="56" t="s">
        <v>161</v>
      </c>
    </row>
    <row r="42" spans="1:12" ht="16" thickBot="1" x14ac:dyDescent="0.4">
      <c r="A42" s="171"/>
      <c r="B42" s="64" t="s">
        <v>27</v>
      </c>
      <c r="C42" s="485">
        <f>SUM(C37:C41)</f>
        <v>190500</v>
      </c>
      <c r="D42" s="65"/>
      <c r="E42" s="66"/>
      <c r="F42" s="172">
        <f>SUM(F37:F41)</f>
        <v>7950000</v>
      </c>
      <c r="G42" s="172">
        <f>SUM(G37:G41)</f>
        <v>750000</v>
      </c>
      <c r="H42" s="173"/>
      <c r="I42" s="173"/>
      <c r="J42" s="174"/>
      <c r="K42" s="175"/>
      <c r="L42" s="176"/>
    </row>
    <row r="43" spans="1:12" ht="27" customHeight="1" thickBot="1" x14ac:dyDescent="0.4">
      <c r="A43" s="177"/>
      <c r="B43" s="178" t="s">
        <v>13</v>
      </c>
      <c r="C43" s="179">
        <f>C7+C10+C14+C18+C26+C31+C35+C42+C22</f>
        <v>15733475</v>
      </c>
      <c r="D43" s="179"/>
      <c r="E43" s="179"/>
      <c r="F43" s="179">
        <f>F7+F10+F14+F18+F26+F31+F35+F42+F22</f>
        <v>86520000</v>
      </c>
      <c r="G43" s="179">
        <f>G7+G10+G14+G18+G26+G31+G35+G42+G22</f>
        <v>49148747</v>
      </c>
      <c r="H43" s="180"/>
      <c r="I43" s="180"/>
      <c r="J43" s="181"/>
      <c r="K43" s="182"/>
      <c r="L43" s="183"/>
    </row>
    <row r="48" spans="1:12" x14ac:dyDescent="0.35">
      <c r="F48" s="113"/>
      <c r="G48" s="113"/>
    </row>
  </sheetData>
  <mergeCells count="1">
    <mergeCell ref="A1:L1"/>
  </mergeCells>
  <pageMargins left="0.7" right="0.7" top="0.75" bottom="0.75" header="0.3" footer="0.3"/>
  <pageSetup paperSize="207" scale="75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255135-7B2F-44AD-B783-D04C5609E39E}">
  <sheetPr codeName="Sheet15">
    <tabColor rgb="FF92D050"/>
  </sheetPr>
  <dimension ref="A1:L45"/>
  <sheetViews>
    <sheetView topLeftCell="A33" zoomScale="108" zoomScaleNormal="108" workbookViewId="0">
      <selection activeCell="I8" sqref="I8"/>
    </sheetView>
  </sheetViews>
  <sheetFormatPr defaultColWidth="8.81640625" defaultRowHeight="14.5" x14ac:dyDescent="0.35"/>
  <cols>
    <col min="1" max="1" width="5.54296875" bestFit="1" customWidth="1"/>
    <col min="2" max="2" width="38.453125" customWidth="1"/>
    <col min="3" max="3" width="11.453125" bestFit="1" customWidth="1"/>
    <col min="4" max="4" width="12.453125" customWidth="1"/>
    <col min="5" max="5" width="15.453125" customWidth="1"/>
    <col min="6" max="6" width="13.54296875" customWidth="1"/>
    <col min="7" max="7" width="13.453125" customWidth="1"/>
    <col min="8" max="8" width="12.54296875" customWidth="1"/>
    <col min="9" max="9" width="13.453125" customWidth="1"/>
    <col min="10" max="10" width="16.1796875" bestFit="1" customWidth="1"/>
    <col min="11" max="11" width="14.81640625" bestFit="1" customWidth="1"/>
    <col min="12" max="12" width="16.54296875" bestFit="1" customWidth="1"/>
  </cols>
  <sheetData>
    <row r="1" spans="1:12" ht="19" thickBot="1" x14ac:dyDescent="0.4">
      <c r="A1" s="661" t="s">
        <v>157</v>
      </c>
      <c r="B1" s="662"/>
      <c r="C1" s="662"/>
      <c r="D1" s="662"/>
      <c r="E1" s="662"/>
      <c r="F1" s="662"/>
      <c r="G1" s="662"/>
      <c r="H1" s="662"/>
      <c r="I1" s="662"/>
      <c r="J1" s="662"/>
      <c r="K1" s="662"/>
      <c r="L1" s="663"/>
    </row>
    <row r="2" spans="1:12" ht="58.5" thickBot="1" x14ac:dyDescent="0.4">
      <c r="A2" s="268" t="s">
        <v>1</v>
      </c>
      <c r="B2" s="423" t="s">
        <v>0</v>
      </c>
      <c r="C2" s="460" t="s">
        <v>264</v>
      </c>
      <c r="D2" s="461" t="s">
        <v>158</v>
      </c>
      <c r="E2" s="462" t="s">
        <v>5</v>
      </c>
      <c r="F2" s="458" t="s">
        <v>258</v>
      </c>
      <c r="G2" s="91" t="s">
        <v>237</v>
      </c>
      <c r="H2" s="462" t="s">
        <v>6</v>
      </c>
      <c r="I2" s="462" t="s">
        <v>7</v>
      </c>
      <c r="J2" s="463" t="s">
        <v>138</v>
      </c>
      <c r="K2" s="463" t="s">
        <v>139</v>
      </c>
      <c r="L2" s="464" t="s">
        <v>140</v>
      </c>
    </row>
    <row r="3" spans="1:12" x14ac:dyDescent="0.35">
      <c r="A3" s="124"/>
      <c r="B3" s="354" t="s">
        <v>276</v>
      </c>
      <c r="C3" s="411"/>
      <c r="D3" s="126"/>
      <c r="E3" s="125"/>
      <c r="F3" s="459"/>
      <c r="G3" s="127"/>
      <c r="H3" s="125"/>
      <c r="I3" s="125"/>
      <c r="J3" s="128"/>
      <c r="K3" s="128"/>
      <c r="L3" s="128"/>
    </row>
    <row r="4" spans="1:12" ht="29" x14ac:dyDescent="0.35">
      <c r="A4" s="124">
        <v>1</v>
      </c>
      <c r="B4" s="355" t="s">
        <v>159</v>
      </c>
      <c r="C4" s="414">
        <v>0</v>
      </c>
      <c r="D4" s="146" t="s">
        <v>160</v>
      </c>
      <c r="E4" s="147" t="s">
        <v>10</v>
      </c>
      <c r="F4" s="151">
        <v>20000000</v>
      </c>
      <c r="G4" s="148">
        <v>0</v>
      </c>
      <c r="H4" s="47" t="s">
        <v>14</v>
      </c>
      <c r="I4" s="147" t="s">
        <v>15</v>
      </c>
      <c r="J4" s="149" t="s">
        <v>161</v>
      </c>
      <c r="K4" s="149" t="s">
        <v>161</v>
      </c>
      <c r="L4" s="149" t="s">
        <v>161</v>
      </c>
    </row>
    <row r="5" spans="1:12" ht="29" x14ac:dyDescent="0.35">
      <c r="A5" s="124">
        <v>2</v>
      </c>
      <c r="B5" s="355" t="s">
        <v>162</v>
      </c>
      <c r="C5" s="414">
        <v>0</v>
      </c>
      <c r="D5" s="146" t="s">
        <v>160</v>
      </c>
      <c r="E5" s="147" t="s">
        <v>10</v>
      </c>
      <c r="F5" s="151">
        <v>10000000</v>
      </c>
      <c r="G5" s="148">
        <v>0</v>
      </c>
      <c r="H5" s="47" t="s">
        <v>14</v>
      </c>
      <c r="I5" s="147" t="s">
        <v>15</v>
      </c>
      <c r="J5" s="149" t="s">
        <v>161</v>
      </c>
      <c r="K5" s="149" t="s">
        <v>161</v>
      </c>
      <c r="L5" s="149" t="s">
        <v>161</v>
      </c>
    </row>
    <row r="6" spans="1:12" x14ac:dyDescent="0.35">
      <c r="A6" s="124">
        <v>3</v>
      </c>
      <c r="B6" s="355" t="s">
        <v>163</v>
      </c>
      <c r="C6" s="414">
        <v>0</v>
      </c>
      <c r="D6" s="146" t="s">
        <v>160</v>
      </c>
      <c r="E6" s="147" t="s">
        <v>10</v>
      </c>
      <c r="F6" s="151">
        <v>4500000</v>
      </c>
      <c r="G6" s="148">
        <v>0</v>
      </c>
      <c r="H6" s="47" t="s">
        <v>14</v>
      </c>
      <c r="I6" s="147" t="s">
        <v>15</v>
      </c>
      <c r="J6" s="149" t="s">
        <v>161</v>
      </c>
      <c r="K6" s="149" t="s">
        <v>161</v>
      </c>
      <c r="L6" s="149" t="s">
        <v>161</v>
      </c>
    </row>
    <row r="7" spans="1:12" x14ac:dyDescent="0.35">
      <c r="A7" s="124">
        <v>4</v>
      </c>
      <c r="B7" s="355" t="s">
        <v>164</v>
      </c>
      <c r="C7" s="414">
        <v>0</v>
      </c>
      <c r="D7" s="146" t="s">
        <v>160</v>
      </c>
      <c r="E7" s="147" t="s">
        <v>10</v>
      </c>
      <c r="F7" s="151">
        <v>200000</v>
      </c>
      <c r="G7" s="148">
        <v>0</v>
      </c>
      <c r="H7" s="47" t="s">
        <v>165</v>
      </c>
      <c r="I7" s="147" t="s">
        <v>15</v>
      </c>
      <c r="J7" s="149" t="s">
        <v>161</v>
      </c>
      <c r="K7" s="149" t="s">
        <v>161</v>
      </c>
      <c r="L7" s="149" t="s">
        <v>161</v>
      </c>
    </row>
    <row r="8" spans="1:12" ht="29" x14ac:dyDescent="0.35">
      <c r="A8" s="124">
        <v>5</v>
      </c>
      <c r="B8" s="355" t="s">
        <v>115</v>
      </c>
      <c r="C8" s="414">
        <v>0</v>
      </c>
      <c r="D8" s="146" t="s">
        <v>160</v>
      </c>
      <c r="E8" s="147" t="s">
        <v>10</v>
      </c>
      <c r="F8" s="151">
        <v>500000</v>
      </c>
      <c r="G8" s="148">
        <v>500000</v>
      </c>
      <c r="H8" s="47" t="s">
        <v>165</v>
      </c>
      <c r="I8" s="147" t="s">
        <v>15</v>
      </c>
      <c r="J8" s="149" t="s">
        <v>161</v>
      </c>
      <c r="K8" s="149" t="s">
        <v>161</v>
      </c>
      <c r="L8" s="149" t="s">
        <v>161</v>
      </c>
    </row>
    <row r="9" spans="1:12" ht="23.25" customHeight="1" x14ac:dyDescent="0.35">
      <c r="A9" s="124">
        <v>6</v>
      </c>
      <c r="B9" s="356" t="s">
        <v>118</v>
      </c>
      <c r="C9" s="412">
        <v>0</v>
      </c>
      <c r="D9" s="146" t="s">
        <v>160</v>
      </c>
      <c r="E9" s="147" t="s">
        <v>10</v>
      </c>
      <c r="F9" s="151">
        <v>45000</v>
      </c>
      <c r="G9" s="148">
        <v>45000</v>
      </c>
      <c r="H9" s="47" t="s">
        <v>165</v>
      </c>
      <c r="I9" s="147" t="s">
        <v>15</v>
      </c>
      <c r="J9" s="149" t="s">
        <v>161</v>
      </c>
      <c r="K9" s="149" t="s">
        <v>161</v>
      </c>
      <c r="L9" s="149" t="s">
        <v>161</v>
      </c>
    </row>
    <row r="10" spans="1:12" ht="23.25" customHeight="1" x14ac:dyDescent="0.35">
      <c r="A10" s="124">
        <v>7</v>
      </c>
      <c r="B10" s="356" t="s">
        <v>167</v>
      </c>
      <c r="C10" s="412">
        <v>0</v>
      </c>
      <c r="D10" s="146" t="s">
        <v>160</v>
      </c>
      <c r="E10" s="147" t="s">
        <v>10</v>
      </c>
      <c r="F10" s="150">
        <v>150000</v>
      </c>
      <c r="G10" s="150">
        <v>100000</v>
      </c>
      <c r="H10" s="47" t="s">
        <v>165</v>
      </c>
      <c r="I10" s="147" t="s">
        <v>15</v>
      </c>
      <c r="J10" s="149" t="s">
        <v>161</v>
      </c>
      <c r="K10" s="149" t="s">
        <v>161</v>
      </c>
      <c r="L10" s="149" t="s">
        <v>161</v>
      </c>
    </row>
    <row r="11" spans="1:12" ht="15.5" x14ac:dyDescent="0.35">
      <c r="A11" s="124"/>
      <c r="B11" s="357" t="s">
        <v>273</v>
      </c>
      <c r="C11" s="486">
        <f>SUM(C4:C10)</f>
        <v>0</v>
      </c>
      <c r="D11" s="366"/>
      <c r="E11" s="147"/>
      <c r="F11" s="34">
        <f>SUM(F4:F10)</f>
        <v>35395000</v>
      </c>
      <c r="G11" s="34">
        <f>SUM(G4:G10)</f>
        <v>645000</v>
      </c>
      <c r="H11" s="147"/>
      <c r="I11" s="147"/>
      <c r="J11" s="149"/>
      <c r="K11" s="149"/>
      <c r="L11" s="149"/>
    </row>
    <row r="12" spans="1:12" x14ac:dyDescent="0.35">
      <c r="A12" s="111"/>
      <c r="B12" s="357" t="s">
        <v>281</v>
      </c>
      <c r="C12" s="486"/>
      <c r="D12" s="148"/>
      <c r="E12" s="147"/>
      <c r="F12" s="232"/>
      <c r="G12" s="232"/>
      <c r="H12" s="47"/>
      <c r="I12" s="147"/>
      <c r="J12" s="231"/>
      <c r="K12" s="231"/>
      <c r="L12" s="231"/>
    </row>
    <row r="13" spans="1:12" x14ac:dyDescent="0.35">
      <c r="A13" s="111">
        <v>8</v>
      </c>
      <c r="B13" s="356" t="s">
        <v>292</v>
      </c>
      <c r="C13" s="412">
        <v>0</v>
      </c>
      <c r="D13" s="146" t="s">
        <v>160</v>
      </c>
      <c r="E13" s="147" t="s">
        <v>10</v>
      </c>
      <c r="F13" s="150">
        <v>500000</v>
      </c>
      <c r="G13" s="150">
        <v>100000</v>
      </c>
      <c r="H13" s="47" t="s">
        <v>165</v>
      </c>
      <c r="I13" s="147" t="s">
        <v>15</v>
      </c>
      <c r="J13" s="149" t="s">
        <v>161</v>
      </c>
      <c r="K13" s="149" t="s">
        <v>161</v>
      </c>
      <c r="L13" s="149" t="s">
        <v>161</v>
      </c>
    </row>
    <row r="14" spans="1:12" x14ac:dyDescent="0.35">
      <c r="A14" s="111"/>
      <c r="B14" s="357" t="s">
        <v>269</v>
      </c>
      <c r="C14" s="486">
        <f>SUM(C13)</f>
        <v>0</v>
      </c>
      <c r="D14" s="146"/>
      <c r="E14" s="147"/>
      <c r="F14" s="233">
        <f>SUM(F13)</f>
        <v>500000</v>
      </c>
      <c r="G14" s="233">
        <f>SUM(G13)</f>
        <v>100000</v>
      </c>
      <c r="H14" s="47"/>
      <c r="I14" s="147"/>
      <c r="J14" s="149"/>
      <c r="K14" s="149"/>
      <c r="L14" s="149"/>
    </row>
    <row r="15" spans="1:12" ht="34.5" customHeight="1" x14ac:dyDescent="0.35">
      <c r="A15" s="111"/>
      <c r="B15" s="357" t="s">
        <v>252</v>
      </c>
      <c r="C15" s="486"/>
      <c r="D15" s="146"/>
      <c r="E15" s="147"/>
      <c r="F15" s="468"/>
      <c r="G15" s="234"/>
      <c r="H15" s="47"/>
      <c r="I15" s="147"/>
      <c r="J15" s="149"/>
      <c r="K15" s="149"/>
      <c r="L15" s="149"/>
    </row>
    <row r="16" spans="1:12" x14ac:dyDescent="0.35">
      <c r="A16" s="124">
        <v>9</v>
      </c>
      <c r="B16" s="355" t="s">
        <v>166</v>
      </c>
      <c r="C16" s="414">
        <v>0</v>
      </c>
      <c r="D16" s="146" t="s">
        <v>160</v>
      </c>
      <c r="E16" s="147" t="s">
        <v>10</v>
      </c>
      <c r="F16" s="151">
        <v>500000</v>
      </c>
      <c r="G16" s="148">
        <v>0</v>
      </c>
      <c r="H16" s="47" t="s">
        <v>165</v>
      </c>
      <c r="I16" s="147" t="s">
        <v>15</v>
      </c>
      <c r="J16" s="149" t="s">
        <v>161</v>
      </c>
      <c r="K16" s="149" t="s">
        <v>161</v>
      </c>
      <c r="L16" s="149" t="s">
        <v>161</v>
      </c>
    </row>
    <row r="17" spans="1:12" ht="31" x14ac:dyDescent="0.35">
      <c r="A17" s="18">
        <v>10</v>
      </c>
      <c r="B17" s="358" t="s">
        <v>357</v>
      </c>
      <c r="C17" s="487">
        <v>110984</v>
      </c>
      <c r="D17" s="146" t="s">
        <v>160</v>
      </c>
      <c r="E17" s="147" t="s">
        <v>10</v>
      </c>
      <c r="F17" s="151">
        <v>1500000</v>
      </c>
      <c r="G17" s="151">
        <v>1000000</v>
      </c>
      <c r="H17" s="47" t="s">
        <v>14</v>
      </c>
      <c r="I17" s="47" t="s">
        <v>15</v>
      </c>
      <c r="J17" s="149" t="s">
        <v>161</v>
      </c>
      <c r="K17" s="149" t="s">
        <v>161</v>
      </c>
      <c r="L17" s="149" t="s">
        <v>161</v>
      </c>
    </row>
    <row r="18" spans="1:12" ht="20.5" customHeight="1" x14ac:dyDescent="0.35">
      <c r="A18" s="18">
        <v>11</v>
      </c>
      <c r="B18" s="355" t="s">
        <v>45</v>
      </c>
      <c r="C18" s="414">
        <v>0</v>
      </c>
      <c r="D18" s="146" t="s">
        <v>160</v>
      </c>
      <c r="E18" s="147" t="s">
        <v>10</v>
      </c>
      <c r="F18" s="151">
        <v>500000</v>
      </c>
      <c r="G18" s="151">
        <v>250000</v>
      </c>
      <c r="H18" s="47" t="s">
        <v>165</v>
      </c>
      <c r="I18" s="47" t="s">
        <v>15</v>
      </c>
      <c r="J18" s="149" t="s">
        <v>161</v>
      </c>
      <c r="K18" s="149" t="s">
        <v>161</v>
      </c>
      <c r="L18" s="149" t="s">
        <v>161</v>
      </c>
    </row>
    <row r="19" spans="1:12" ht="29" x14ac:dyDescent="0.35">
      <c r="A19" s="18"/>
      <c r="B19" s="357" t="s">
        <v>46</v>
      </c>
      <c r="C19" s="486">
        <f>SUM(C16:C18)</f>
        <v>110984</v>
      </c>
      <c r="D19" s="366"/>
      <c r="E19" s="47"/>
      <c r="F19" s="39">
        <f>SUM(F16:F18)</f>
        <v>2500000</v>
      </c>
      <c r="G19" s="39">
        <f>SUM(G16:G18)</f>
        <v>1250000</v>
      </c>
      <c r="H19" s="47"/>
      <c r="I19" s="47"/>
      <c r="J19" s="153"/>
      <c r="K19" s="153"/>
      <c r="L19" s="153"/>
    </row>
    <row r="20" spans="1:12" x14ac:dyDescent="0.35">
      <c r="A20" s="81"/>
      <c r="B20" s="357" t="s">
        <v>142</v>
      </c>
      <c r="C20" s="486"/>
      <c r="D20" s="366"/>
      <c r="E20" s="47"/>
      <c r="F20" s="152"/>
      <c r="G20" s="152"/>
      <c r="H20" s="47"/>
      <c r="I20" s="47"/>
      <c r="J20" s="129"/>
      <c r="K20" s="130"/>
      <c r="L20" s="130"/>
    </row>
    <row r="21" spans="1:12" ht="29" x14ac:dyDescent="0.35">
      <c r="A21" s="18">
        <v>12</v>
      </c>
      <c r="B21" s="355" t="s">
        <v>120</v>
      </c>
      <c r="C21" s="414">
        <v>0</v>
      </c>
      <c r="D21" s="146" t="s">
        <v>160</v>
      </c>
      <c r="E21" s="47" t="s">
        <v>9</v>
      </c>
      <c r="F21" s="151">
        <v>25420000</v>
      </c>
      <c r="G21" s="151">
        <v>3750000</v>
      </c>
      <c r="H21" s="47" t="s">
        <v>14</v>
      </c>
      <c r="I21" s="147" t="s">
        <v>15</v>
      </c>
      <c r="J21" s="149" t="s">
        <v>161</v>
      </c>
      <c r="K21" s="149" t="s">
        <v>161</v>
      </c>
      <c r="L21" s="149" t="s">
        <v>161</v>
      </c>
    </row>
    <row r="22" spans="1:12" ht="22.5" customHeight="1" x14ac:dyDescent="0.35">
      <c r="A22" s="18">
        <v>13</v>
      </c>
      <c r="B22" s="355" t="s">
        <v>47</v>
      </c>
      <c r="C22" s="414">
        <v>6211218</v>
      </c>
      <c r="D22" s="146" t="s">
        <v>160</v>
      </c>
      <c r="E22" s="47" t="s">
        <v>9</v>
      </c>
      <c r="F22" s="151">
        <v>11880000</v>
      </c>
      <c r="G22" s="151">
        <v>7500000</v>
      </c>
      <c r="H22" s="47" t="s">
        <v>14</v>
      </c>
      <c r="I22" s="147" t="s">
        <v>15</v>
      </c>
      <c r="J22" s="149" t="s">
        <v>161</v>
      </c>
      <c r="K22" s="149" t="s">
        <v>161</v>
      </c>
      <c r="L22" s="149" t="s">
        <v>161</v>
      </c>
    </row>
    <row r="23" spans="1:12" ht="18.75" customHeight="1" x14ac:dyDescent="0.35">
      <c r="A23" s="18"/>
      <c r="B23" s="359" t="s">
        <v>121</v>
      </c>
      <c r="C23" s="488">
        <f>SUM(C21:C22)</f>
        <v>6211218</v>
      </c>
      <c r="D23" s="366"/>
      <c r="E23" s="47"/>
      <c r="F23" s="184">
        <f>SUM(F21:F22)</f>
        <v>37300000</v>
      </c>
      <c r="G23" s="184">
        <f>SUM(G21:G22)</f>
        <v>11250000</v>
      </c>
      <c r="H23" s="47"/>
      <c r="I23" s="47"/>
      <c r="J23" s="153"/>
      <c r="K23" s="153"/>
      <c r="L23" s="153"/>
    </row>
    <row r="24" spans="1:12" ht="29" x14ac:dyDescent="0.35">
      <c r="A24" s="18"/>
      <c r="B24" s="360" t="s">
        <v>168</v>
      </c>
      <c r="C24" s="413"/>
      <c r="D24" s="366"/>
      <c r="E24" s="47"/>
      <c r="F24" s="154"/>
      <c r="G24" s="154"/>
      <c r="H24" s="47"/>
      <c r="I24" s="47"/>
      <c r="J24" s="153"/>
      <c r="K24" s="153"/>
      <c r="L24" s="153"/>
    </row>
    <row r="25" spans="1:12" ht="51.65" customHeight="1" x14ac:dyDescent="0.35">
      <c r="A25" s="18">
        <v>14</v>
      </c>
      <c r="B25" s="361" t="s">
        <v>169</v>
      </c>
      <c r="C25" s="467">
        <v>5112955</v>
      </c>
      <c r="D25" s="146" t="s">
        <v>160</v>
      </c>
      <c r="E25" s="147" t="s">
        <v>10</v>
      </c>
      <c r="F25" s="154">
        <v>6000000</v>
      </c>
      <c r="G25" s="154">
        <v>4300000</v>
      </c>
      <c r="H25" s="47" t="s">
        <v>170</v>
      </c>
      <c r="I25" s="147" t="s">
        <v>15</v>
      </c>
      <c r="J25" s="149" t="s">
        <v>161</v>
      </c>
      <c r="K25" s="149" t="s">
        <v>161</v>
      </c>
      <c r="L25" s="149" t="s">
        <v>161</v>
      </c>
    </row>
    <row r="26" spans="1:12" ht="29" x14ac:dyDescent="0.35">
      <c r="A26" s="18"/>
      <c r="B26" s="357" t="s">
        <v>171</v>
      </c>
      <c r="C26" s="486">
        <f>SUM(C25)</f>
        <v>5112955</v>
      </c>
      <c r="D26" s="366"/>
      <c r="E26" s="47"/>
      <c r="F26" s="184">
        <f>SUM(F25)</f>
        <v>6000000</v>
      </c>
      <c r="G26" s="184">
        <f>SUM(G25)</f>
        <v>4300000</v>
      </c>
      <c r="H26" s="47"/>
      <c r="I26" s="47"/>
      <c r="J26" s="153"/>
      <c r="K26" s="153"/>
      <c r="L26" s="153"/>
    </row>
    <row r="27" spans="1:12" x14ac:dyDescent="0.35">
      <c r="A27" s="18"/>
      <c r="B27" s="359" t="s">
        <v>20</v>
      </c>
      <c r="C27" s="488"/>
      <c r="D27" s="366"/>
      <c r="E27" s="47"/>
      <c r="F27" s="152"/>
      <c r="G27" s="152"/>
      <c r="H27" s="47"/>
      <c r="I27" s="47"/>
      <c r="J27" s="153"/>
      <c r="K27" s="153"/>
      <c r="L27" s="153"/>
    </row>
    <row r="28" spans="1:12" ht="25.5" customHeight="1" x14ac:dyDescent="0.35">
      <c r="A28" s="18">
        <v>15</v>
      </c>
      <c r="B28" s="355" t="s">
        <v>48</v>
      </c>
      <c r="C28" s="414">
        <v>797644</v>
      </c>
      <c r="D28" s="366" t="s">
        <v>160</v>
      </c>
      <c r="E28" s="47" t="s">
        <v>8</v>
      </c>
      <c r="F28" s="154">
        <v>700000</v>
      </c>
      <c r="G28" s="154">
        <f>389429+567744</f>
        <v>957173</v>
      </c>
      <c r="H28" s="47" t="s">
        <v>14</v>
      </c>
      <c r="I28" s="147" t="s">
        <v>15</v>
      </c>
      <c r="J28" s="149" t="s">
        <v>161</v>
      </c>
      <c r="K28" s="149" t="s">
        <v>161</v>
      </c>
      <c r="L28" s="149" t="s">
        <v>161</v>
      </c>
    </row>
    <row r="29" spans="1:12" ht="21.75" customHeight="1" x14ac:dyDescent="0.35">
      <c r="A29" s="18">
        <v>16</v>
      </c>
      <c r="B29" s="362" t="s">
        <v>21</v>
      </c>
      <c r="C29" s="489">
        <v>178545</v>
      </c>
      <c r="D29" s="366" t="s">
        <v>160</v>
      </c>
      <c r="E29" s="47" t="s">
        <v>10</v>
      </c>
      <c r="F29" s="151">
        <v>360000</v>
      </c>
      <c r="G29" s="151">
        <v>100000</v>
      </c>
      <c r="H29" s="47" t="s">
        <v>165</v>
      </c>
      <c r="I29" s="147" t="s">
        <v>15</v>
      </c>
      <c r="J29" s="149" t="s">
        <v>161</v>
      </c>
      <c r="K29" s="149" t="s">
        <v>161</v>
      </c>
      <c r="L29" s="149" t="s">
        <v>161</v>
      </c>
    </row>
    <row r="30" spans="1:12" x14ac:dyDescent="0.35">
      <c r="A30" s="18"/>
      <c r="B30" s="359" t="s">
        <v>25</v>
      </c>
      <c r="C30" s="488">
        <f>SUM(C28:C29)</f>
        <v>976189</v>
      </c>
      <c r="D30" s="366"/>
      <c r="E30" s="47"/>
      <c r="F30" s="185">
        <f>SUM(F28:F29)</f>
        <v>1060000</v>
      </c>
      <c r="G30" s="185">
        <f>SUM(G28:G29)</f>
        <v>1057173</v>
      </c>
      <c r="H30" s="47" t="s">
        <v>275</v>
      </c>
      <c r="I30" s="47"/>
      <c r="J30" s="153"/>
      <c r="K30" s="153"/>
      <c r="L30" s="153"/>
    </row>
    <row r="31" spans="1:12" x14ac:dyDescent="0.35">
      <c r="A31" s="18"/>
      <c r="B31" s="357" t="s">
        <v>40</v>
      </c>
      <c r="C31" s="486"/>
      <c r="D31" s="366"/>
      <c r="E31" s="47"/>
      <c r="F31" s="152"/>
      <c r="G31" s="152"/>
      <c r="H31" s="47"/>
      <c r="I31" s="47"/>
      <c r="J31" s="153"/>
      <c r="K31" s="153"/>
      <c r="L31" s="153"/>
    </row>
    <row r="32" spans="1:12" ht="29" x14ac:dyDescent="0.35">
      <c r="A32" s="18">
        <v>17</v>
      </c>
      <c r="B32" s="363" t="s">
        <v>173</v>
      </c>
      <c r="C32" s="414">
        <v>2916598</v>
      </c>
      <c r="D32" s="366" t="s">
        <v>160</v>
      </c>
      <c r="E32" s="47" t="s">
        <v>8</v>
      </c>
      <c r="F32" s="152">
        <v>5200000</v>
      </c>
      <c r="G32" s="152">
        <v>3499918</v>
      </c>
      <c r="H32" s="47" t="s">
        <v>14</v>
      </c>
      <c r="I32" s="147" t="s">
        <v>15</v>
      </c>
      <c r="J32" s="149" t="s">
        <v>161</v>
      </c>
      <c r="K32" s="149" t="s">
        <v>161</v>
      </c>
      <c r="L32" s="149" t="s">
        <v>161</v>
      </c>
    </row>
    <row r="33" spans="1:12" ht="22" customHeight="1" x14ac:dyDescent="0.35">
      <c r="A33" s="18">
        <v>18</v>
      </c>
      <c r="B33" s="457" t="s">
        <v>172</v>
      </c>
      <c r="C33" s="414">
        <v>1183848</v>
      </c>
      <c r="D33" s="470" t="s">
        <v>160</v>
      </c>
      <c r="E33" s="235" t="s">
        <v>8</v>
      </c>
      <c r="F33" s="152">
        <v>7020000</v>
      </c>
      <c r="G33" s="152">
        <f>13*45000*12</f>
        <v>7020000</v>
      </c>
      <c r="H33" s="235" t="s">
        <v>14</v>
      </c>
      <c r="I33" s="236" t="s">
        <v>15</v>
      </c>
      <c r="J33" s="237" t="s">
        <v>161</v>
      </c>
      <c r="K33" s="237" t="s">
        <v>161</v>
      </c>
      <c r="L33" s="237" t="s">
        <v>161</v>
      </c>
    </row>
    <row r="34" spans="1:12" s="238" customFormat="1" ht="36.5" customHeight="1" x14ac:dyDescent="0.35">
      <c r="A34" s="18">
        <v>19</v>
      </c>
      <c r="B34" s="457" t="s">
        <v>360</v>
      </c>
      <c r="C34" s="414">
        <v>0</v>
      </c>
      <c r="D34" s="470" t="s">
        <v>160</v>
      </c>
      <c r="E34" s="235" t="s">
        <v>8</v>
      </c>
      <c r="F34" s="152">
        <v>35000000</v>
      </c>
      <c r="G34" s="152">
        <v>32635191</v>
      </c>
      <c r="H34" s="235" t="s">
        <v>14</v>
      </c>
      <c r="I34" s="236" t="s">
        <v>15</v>
      </c>
      <c r="J34" s="237" t="s">
        <v>161</v>
      </c>
      <c r="K34" s="237" t="s">
        <v>161</v>
      </c>
      <c r="L34" s="237" t="s">
        <v>161</v>
      </c>
    </row>
    <row r="35" spans="1:12" ht="29" x14ac:dyDescent="0.35">
      <c r="A35" s="18"/>
      <c r="B35" s="357" t="s">
        <v>41</v>
      </c>
      <c r="C35" s="486">
        <f>SUM(C32:C34)</f>
        <v>4100446</v>
      </c>
      <c r="D35" s="366"/>
      <c r="E35" s="47"/>
      <c r="F35" s="186">
        <f>SUM(F32:F34)</f>
        <v>47220000</v>
      </c>
      <c r="G35" s="186">
        <f>SUM(G32:G34)</f>
        <v>43155109</v>
      </c>
      <c r="H35" s="47"/>
      <c r="I35" s="47"/>
      <c r="J35" s="153"/>
      <c r="K35" s="153"/>
      <c r="L35" s="153"/>
    </row>
    <row r="36" spans="1:12" x14ac:dyDescent="0.35">
      <c r="A36" s="18"/>
      <c r="B36" s="357" t="s">
        <v>294</v>
      </c>
      <c r="C36" s="486"/>
      <c r="D36" s="366"/>
      <c r="E36" s="47"/>
      <c r="F36" s="152"/>
      <c r="G36" s="152"/>
      <c r="H36" s="47"/>
      <c r="I36" s="47"/>
      <c r="J36" s="153"/>
      <c r="K36" s="153"/>
      <c r="L36" s="153"/>
    </row>
    <row r="37" spans="1:12" x14ac:dyDescent="0.35">
      <c r="A37" s="18">
        <v>20</v>
      </c>
      <c r="B37" s="362" t="s">
        <v>42</v>
      </c>
      <c r="C37" s="489">
        <v>0</v>
      </c>
      <c r="D37" s="366" t="s">
        <v>160</v>
      </c>
      <c r="E37" s="47" t="s">
        <v>53</v>
      </c>
      <c r="F37" s="154">
        <v>3000000</v>
      </c>
      <c r="G37" s="154">
        <v>2000000</v>
      </c>
      <c r="H37" s="47" t="s">
        <v>14</v>
      </c>
      <c r="I37" s="147" t="s">
        <v>15</v>
      </c>
      <c r="J37" s="149" t="s">
        <v>161</v>
      </c>
      <c r="K37" s="149" t="s">
        <v>161</v>
      </c>
      <c r="L37" s="149" t="s">
        <v>161</v>
      </c>
    </row>
    <row r="38" spans="1:12" x14ac:dyDescent="0.35">
      <c r="A38" s="18"/>
      <c r="B38" s="357" t="s">
        <v>130</v>
      </c>
      <c r="C38" s="486">
        <f>SUM(C37)</f>
        <v>0</v>
      </c>
      <c r="D38" s="366"/>
      <c r="E38" s="47"/>
      <c r="F38" s="186">
        <f>SUM(F37)</f>
        <v>3000000</v>
      </c>
      <c r="G38" s="186">
        <f>SUM(G37)</f>
        <v>2000000</v>
      </c>
      <c r="H38" s="47"/>
      <c r="I38" s="47"/>
      <c r="J38" s="153"/>
      <c r="K38" s="153"/>
      <c r="L38" s="153"/>
    </row>
    <row r="39" spans="1:12" ht="15.5" x14ac:dyDescent="0.35">
      <c r="A39" s="18"/>
      <c r="B39" s="364" t="s">
        <v>174</v>
      </c>
      <c r="C39" s="490"/>
      <c r="D39" s="366"/>
      <c r="E39" s="47"/>
      <c r="F39" s="152"/>
      <c r="G39" s="152"/>
      <c r="H39" s="47"/>
      <c r="I39" s="47"/>
      <c r="J39" s="153"/>
      <c r="K39" s="153"/>
      <c r="L39" s="153"/>
    </row>
    <row r="40" spans="1:12" ht="46.5" x14ac:dyDescent="0.35">
      <c r="A40" s="195">
        <v>21</v>
      </c>
      <c r="B40" s="365" t="s">
        <v>50</v>
      </c>
      <c r="C40" s="415">
        <v>0</v>
      </c>
      <c r="D40" s="367" t="s">
        <v>160</v>
      </c>
      <c r="E40" s="6" t="s">
        <v>10</v>
      </c>
      <c r="F40" s="30">
        <v>500000</v>
      </c>
      <c r="G40" s="30">
        <v>150000</v>
      </c>
      <c r="H40" s="6" t="s">
        <v>234</v>
      </c>
      <c r="I40" s="6" t="s">
        <v>15</v>
      </c>
      <c r="J40" s="32" t="s">
        <v>161</v>
      </c>
      <c r="K40" s="32" t="s">
        <v>161</v>
      </c>
      <c r="L40" s="56" t="s">
        <v>161</v>
      </c>
    </row>
    <row r="41" spans="1:12" ht="15.5" x14ac:dyDescent="0.35">
      <c r="A41" s="195">
        <v>22</v>
      </c>
      <c r="B41" s="365" t="s">
        <v>22</v>
      </c>
      <c r="C41" s="415">
        <v>0</v>
      </c>
      <c r="D41" s="367" t="s">
        <v>160</v>
      </c>
      <c r="E41" s="6" t="s">
        <v>10</v>
      </c>
      <c r="F41" s="29">
        <v>150000</v>
      </c>
      <c r="G41" s="29">
        <v>100000</v>
      </c>
      <c r="H41" s="6" t="s">
        <v>234</v>
      </c>
      <c r="I41" s="6" t="s">
        <v>15</v>
      </c>
      <c r="J41" s="32" t="s">
        <v>161</v>
      </c>
      <c r="K41" s="32" t="s">
        <v>161</v>
      </c>
      <c r="L41" s="56" t="s">
        <v>161</v>
      </c>
    </row>
    <row r="42" spans="1:12" ht="29" x14ac:dyDescent="0.35">
      <c r="A42" s="47">
        <v>23</v>
      </c>
      <c r="B42" s="355" t="s">
        <v>175</v>
      </c>
      <c r="C42" s="414">
        <v>0</v>
      </c>
      <c r="D42" s="367" t="s">
        <v>160</v>
      </c>
      <c r="E42" s="6" t="s">
        <v>10</v>
      </c>
      <c r="F42" s="155">
        <v>4000000</v>
      </c>
      <c r="G42" s="155">
        <v>2000000</v>
      </c>
      <c r="H42" s="47" t="s">
        <v>165</v>
      </c>
      <c r="I42" s="47" t="s">
        <v>15</v>
      </c>
      <c r="J42" s="149" t="s">
        <v>161</v>
      </c>
      <c r="K42" s="149" t="s">
        <v>161</v>
      </c>
      <c r="L42" s="149" t="s">
        <v>161</v>
      </c>
    </row>
    <row r="43" spans="1:12" ht="19" customHeight="1" x14ac:dyDescent="0.35">
      <c r="A43" s="47">
        <v>24</v>
      </c>
      <c r="B43" s="355" t="s">
        <v>176</v>
      </c>
      <c r="C43" s="414">
        <v>200000</v>
      </c>
      <c r="D43" s="367" t="s">
        <v>160</v>
      </c>
      <c r="E43" s="47"/>
      <c r="F43" s="151">
        <v>500000</v>
      </c>
      <c r="G43" s="151">
        <v>100000</v>
      </c>
      <c r="H43" s="47" t="s">
        <v>165</v>
      </c>
      <c r="I43" s="47" t="s">
        <v>15</v>
      </c>
      <c r="J43" s="149" t="s">
        <v>161</v>
      </c>
      <c r="K43" s="149" t="s">
        <v>161</v>
      </c>
      <c r="L43" s="149" t="s">
        <v>161</v>
      </c>
    </row>
    <row r="44" spans="1:12" x14ac:dyDescent="0.35">
      <c r="A44" s="131"/>
      <c r="B44" s="359" t="s">
        <v>136</v>
      </c>
      <c r="C44" s="488">
        <f>SUM(C40:C43)</f>
        <v>200000</v>
      </c>
      <c r="D44" s="368"/>
      <c r="E44" s="131"/>
      <c r="F44" s="86">
        <f>SUM(F40:F43)</f>
        <v>5150000</v>
      </c>
      <c r="G44" s="86">
        <f>SUM(G40:G43)</f>
        <v>2350000</v>
      </c>
      <c r="H44" s="47"/>
      <c r="I44" s="47"/>
      <c r="J44" s="156"/>
      <c r="K44" s="130"/>
      <c r="L44" s="130"/>
    </row>
    <row r="45" spans="1:12" ht="20" customHeight="1" x14ac:dyDescent="0.35">
      <c r="A45" s="88"/>
      <c r="B45" s="359" t="s">
        <v>13</v>
      </c>
      <c r="C45" s="184">
        <f>C44+C14+C38+C35+C30+C26+C23+C11+C19</f>
        <v>16711792</v>
      </c>
      <c r="D45" s="184"/>
      <c r="E45" s="184"/>
      <c r="F45" s="184">
        <f>F44+F14+F38+F35+F30+F26+F23+F11+F19</f>
        <v>138125000</v>
      </c>
      <c r="G45" s="184">
        <f>G44+G14+G38+G35+G30+G26+G23+G11+G19</f>
        <v>66107282</v>
      </c>
      <c r="H45" s="13"/>
      <c r="I45" s="13"/>
      <c r="J45" s="156"/>
      <c r="K45" s="89"/>
      <c r="L45" s="89"/>
    </row>
  </sheetData>
  <mergeCells count="1">
    <mergeCell ref="A1:L1"/>
  </mergeCells>
  <pageMargins left="0.7" right="0.7" top="0.75" bottom="0.75" header="0.3" footer="0.3"/>
  <pageSetup paperSize="207" scale="8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89BD64-74FE-44C1-965D-9A3BA2CFB5F8}">
  <dimension ref="A1"/>
  <sheetViews>
    <sheetView workbookViewId="0">
      <selection activeCell="N15" sqref="N15"/>
    </sheetView>
  </sheetViews>
  <sheetFormatPr defaultRowHeight="14.5" x14ac:dyDescent="0.3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343E3C-D36A-4506-88EB-B2CB3A5D8D96}">
  <sheetPr codeName="Sheet2">
    <tabColor rgb="FF92D050"/>
    <pageSetUpPr fitToPage="1"/>
  </sheetPr>
  <dimension ref="A1:O34"/>
  <sheetViews>
    <sheetView zoomScale="93" zoomScaleNormal="93" zoomScaleSheetLayoutView="131" workbookViewId="0">
      <pane ySplit="2" topLeftCell="A25" activePane="bottomLeft" state="frozen"/>
      <selection pane="bottomLeft" activeCell="E33" sqref="E33"/>
    </sheetView>
  </sheetViews>
  <sheetFormatPr defaultRowHeight="14.5" x14ac:dyDescent="0.35"/>
  <cols>
    <col min="1" max="1" width="5.6328125" customWidth="1"/>
    <col min="2" max="2" width="35.36328125" style="15" customWidth="1"/>
    <col min="3" max="3" width="12.90625" customWidth="1"/>
    <col min="4" max="4" width="14.81640625" customWidth="1"/>
    <col min="5" max="5" width="13.1796875" bestFit="1" customWidth="1"/>
    <col min="6" max="6" width="5.36328125" bestFit="1" customWidth="1"/>
    <col min="7" max="7" width="12.81640625" bestFit="1" customWidth="1"/>
    <col min="8" max="8" width="13.1796875" bestFit="1" customWidth="1"/>
    <col min="9" max="9" width="13.1796875" customWidth="1"/>
    <col min="10" max="10" width="13.1796875" bestFit="1" customWidth="1"/>
    <col min="11" max="11" width="12.81640625" bestFit="1" customWidth="1"/>
    <col min="12" max="12" width="17.81640625" customWidth="1"/>
    <col min="13" max="13" width="18.453125" customWidth="1"/>
    <col min="14" max="14" width="17.6328125" customWidth="1"/>
    <col min="15" max="15" width="16.81640625" customWidth="1"/>
  </cols>
  <sheetData>
    <row r="1" spans="1:15" ht="22" customHeight="1" thickBot="1" x14ac:dyDescent="0.4">
      <c r="A1" s="610" t="s">
        <v>329</v>
      </c>
      <c r="B1" s="611"/>
      <c r="C1" s="611"/>
      <c r="D1" s="611"/>
      <c r="E1" s="611"/>
      <c r="F1" s="611"/>
      <c r="G1" s="611"/>
      <c r="H1" s="611"/>
      <c r="I1" s="611"/>
      <c r="J1" s="611"/>
      <c r="K1" s="611"/>
      <c r="L1" s="611"/>
      <c r="M1" s="611"/>
      <c r="N1" s="611"/>
      <c r="O1" s="611"/>
    </row>
    <row r="2" spans="1:15" ht="78.650000000000006" customHeight="1" thickBot="1" x14ac:dyDescent="0.4">
      <c r="A2" s="430" t="s">
        <v>1</v>
      </c>
      <c r="B2" s="431" t="s">
        <v>0</v>
      </c>
      <c r="C2" s="164" t="s">
        <v>2</v>
      </c>
      <c r="D2" s="431" t="s">
        <v>5</v>
      </c>
      <c r="E2" s="164" t="s">
        <v>264</v>
      </c>
      <c r="F2" s="431" t="s">
        <v>28</v>
      </c>
      <c r="G2" s="164" t="s">
        <v>335</v>
      </c>
      <c r="H2" s="164" t="s">
        <v>336</v>
      </c>
      <c r="I2" s="164" t="s">
        <v>237</v>
      </c>
      <c r="J2" s="431" t="s">
        <v>6</v>
      </c>
      <c r="K2" s="431" t="s">
        <v>7</v>
      </c>
      <c r="L2" s="432" t="s">
        <v>138</v>
      </c>
      <c r="M2" s="432" t="s">
        <v>139</v>
      </c>
      <c r="N2" s="433" t="s">
        <v>223</v>
      </c>
      <c r="O2" s="454" t="s">
        <v>113</v>
      </c>
    </row>
    <row r="3" spans="1:15" ht="46.5" customHeight="1" x14ac:dyDescent="0.35">
      <c r="A3" s="320">
        <v>1</v>
      </c>
      <c r="B3" s="443" t="s">
        <v>298</v>
      </c>
      <c r="C3" s="254" t="s">
        <v>34</v>
      </c>
      <c r="D3" s="254" t="s">
        <v>10</v>
      </c>
      <c r="E3" s="444">
        <v>0</v>
      </c>
      <c r="F3" s="254">
        <v>1</v>
      </c>
      <c r="G3" s="445">
        <v>12500000</v>
      </c>
      <c r="H3" s="445">
        <f>G3*F3</f>
        <v>12500000</v>
      </c>
      <c r="I3" s="445">
        <v>0</v>
      </c>
      <c r="J3" s="254" t="s">
        <v>299</v>
      </c>
      <c r="K3" s="254" t="s">
        <v>15</v>
      </c>
      <c r="L3" s="254" t="s">
        <v>300</v>
      </c>
      <c r="M3" s="254" t="s">
        <v>300</v>
      </c>
      <c r="N3" s="254" t="s">
        <v>300</v>
      </c>
      <c r="O3" s="455" t="s">
        <v>366</v>
      </c>
    </row>
    <row r="4" spans="1:15" ht="31" x14ac:dyDescent="0.35">
      <c r="A4" s="282">
        <v>2</v>
      </c>
      <c r="B4" s="27" t="s">
        <v>301</v>
      </c>
      <c r="C4" s="6" t="s">
        <v>34</v>
      </c>
      <c r="D4" s="6" t="s">
        <v>10</v>
      </c>
      <c r="E4" s="434">
        <v>0</v>
      </c>
      <c r="F4" s="6">
        <v>2</v>
      </c>
      <c r="G4" s="292">
        <v>5000000</v>
      </c>
      <c r="H4" s="292">
        <f t="shared" ref="H4:H6" si="0">G4*F4</f>
        <v>10000000</v>
      </c>
      <c r="I4" s="292">
        <v>0</v>
      </c>
      <c r="J4" s="6" t="s">
        <v>299</v>
      </c>
      <c r="K4" s="6" t="s">
        <v>15</v>
      </c>
      <c r="L4" s="6" t="s">
        <v>300</v>
      </c>
      <c r="M4" s="6" t="s">
        <v>300</v>
      </c>
      <c r="N4" s="6" t="s">
        <v>300</v>
      </c>
      <c r="O4" s="456" t="s">
        <v>363</v>
      </c>
    </row>
    <row r="5" spans="1:15" ht="31" x14ac:dyDescent="0.35">
      <c r="A5" s="282">
        <v>3</v>
      </c>
      <c r="B5" s="27" t="s">
        <v>302</v>
      </c>
      <c r="C5" s="6" t="s">
        <v>34</v>
      </c>
      <c r="D5" s="6" t="s">
        <v>10</v>
      </c>
      <c r="E5" s="434">
        <v>0</v>
      </c>
      <c r="F5" s="6">
        <v>2</v>
      </c>
      <c r="G5" s="292">
        <v>4600000</v>
      </c>
      <c r="H5" s="292">
        <f t="shared" si="0"/>
        <v>9200000</v>
      </c>
      <c r="I5" s="292">
        <v>0</v>
      </c>
      <c r="J5" s="6" t="s">
        <v>299</v>
      </c>
      <c r="K5" s="6" t="s">
        <v>15</v>
      </c>
      <c r="L5" s="6" t="s">
        <v>300</v>
      </c>
      <c r="M5" s="6" t="s">
        <v>300</v>
      </c>
      <c r="N5" s="6" t="s">
        <v>300</v>
      </c>
      <c r="O5" s="456" t="s">
        <v>364</v>
      </c>
    </row>
    <row r="6" spans="1:15" ht="46" customHeight="1" x14ac:dyDescent="0.35">
      <c r="A6" s="282">
        <v>4</v>
      </c>
      <c r="B6" s="27" t="s">
        <v>303</v>
      </c>
      <c r="C6" s="6" t="s">
        <v>34</v>
      </c>
      <c r="D6" s="6" t="s">
        <v>10</v>
      </c>
      <c r="E6" s="434">
        <v>0</v>
      </c>
      <c r="F6" s="6">
        <v>6</v>
      </c>
      <c r="G6" s="292">
        <v>4350000</v>
      </c>
      <c r="H6" s="292">
        <f t="shared" si="0"/>
        <v>26100000</v>
      </c>
      <c r="I6" s="292">
        <v>0</v>
      </c>
      <c r="J6" s="6" t="s">
        <v>299</v>
      </c>
      <c r="K6" s="6" t="s">
        <v>15</v>
      </c>
      <c r="L6" s="6" t="s">
        <v>300</v>
      </c>
      <c r="M6" s="6" t="s">
        <v>300</v>
      </c>
      <c r="N6" s="6" t="s">
        <v>300</v>
      </c>
      <c r="O6" s="456" t="s">
        <v>367</v>
      </c>
    </row>
    <row r="7" spans="1:15" ht="33.5" customHeight="1" x14ac:dyDescent="0.35">
      <c r="A7" s="282">
        <v>5</v>
      </c>
      <c r="B7" s="27" t="s">
        <v>375</v>
      </c>
      <c r="C7" s="6" t="s">
        <v>34</v>
      </c>
      <c r="D7" s="6" t="s">
        <v>10</v>
      </c>
      <c r="E7" s="434">
        <v>0</v>
      </c>
      <c r="F7" s="6">
        <v>5</v>
      </c>
      <c r="G7" s="292">
        <v>950000</v>
      </c>
      <c r="H7" s="292">
        <f>G7*F7</f>
        <v>4750000</v>
      </c>
      <c r="I7" s="292">
        <v>4750000</v>
      </c>
      <c r="J7" s="6" t="s">
        <v>299</v>
      </c>
      <c r="K7" s="6" t="s">
        <v>15</v>
      </c>
      <c r="L7" s="6" t="s">
        <v>300</v>
      </c>
      <c r="M7" s="6" t="s">
        <v>300</v>
      </c>
      <c r="N7" s="6" t="s">
        <v>300</v>
      </c>
      <c r="O7" s="456" t="s">
        <v>365</v>
      </c>
    </row>
    <row r="8" spans="1:15" ht="15.5" x14ac:dyDescent="0.35">
      <c r="A8" s="59"/>
      <c r="B8" s="199" t="s">
        <v>304</v>
      </c>
      <c r="C8" s="6"/>
      <c r="D8" s="6"/>
      <c r="E8" s="435">
        <f t="shared" ref="E8" si="1">SUM(E3:E7)</f>
        <v>0</v>
      </c>
      <c r="F8" s="436"/>
      <c r="G8" s="436"/>
      <c r="H8" s="436">
        <f>SUM(H3:H7)</f>
        <v>62550000</v>
      </c>
      <c r="I8" s="436">
        <f>SUM(I3:I7)</f>
        <v>4750000</v>
      </c>
      <c r="J8" s="6"/>
      <c r="K8" s="6"/>
      <c r="L8" s="6"/>
      <c r="M8" s="6"/>
      <c r="N8" s="6"/>
      <c r="O8" s="189"/>
    </row>
    <row r="9" spans="1:15" ht="15.5" x14ac:dyDescent="0.35">
      <c r="A9" s="59"/>
      <c r="B9" s="199" t="s">
        <v>305</v>
      </c>
      <c r="C9" s="58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189"/>
    </row>
    <row r="10" spans="1:15" ht="15.5" x14ac:dyDescent="0.35">
      <c r="A10" s="282">
        <v>6</v>
      </c>
      <c r="B10" s="27" t="s">
        <v>306</v>
      </c>
      <c r="C10" s="6" t="s">
        <v>34</v>
      </c>
      <c r="D10" s="283" t="s">
        <v>10</v>
      </c>
      <c r="E10" s="369">
        <v>0</v>
      </c>
      <c r="F10" s="283">
        <v>1</v>
      </c>
      <c r="G10" s="284">
        <v>250000</v>
      </c>
      <c r="H10" s="284">
        <f>G10*F10</f>
        <v>250000</v>
      </c>
      <c r="I10" s="284">
        <v>250000</v>
      </c>
      <c r="J10" s="159" t="s">
        <v>234</v>
      </c>
      <c r="K10" s="6" t="s">
        <v>15</v>
      </c>
      <c r="L10" s="293" t="s">
        <v>225</v>
      </c>
      <c r="M10" s="293" t="s">
        <v>225</v>
      </c>
      <c r="N10" s="293" t="s">
        <v>225</v>
      </c>
      <c r="O10" s="189"/>
    </row>
    <row r="11" spans="1:15" ht="15.5" x14ac:dyDescent="0.35">
      <c r="A11" s="282">
        <v>7</v>
      </c>
      <c r="B11" s="45" t="s">
        <v>307</v>
      </c>
      <c r="C11" s="283" t="s">
        <v>34</v>
      </c>
      <c r="D11" s="283" t="s">
        <v>10</v>
      </c>
      <c r="E11" s="369">
        <v>0</v>
      </c>
      <c r="F11" s="283">
        <v>3</v>
      </c>
      <c r="G11" s="284">
        <v>45000</v>
      </c>
      <c r="H11" s="284">
        <f>G11*F11</f>
        <v>135000</v>
      </c>
      <c r="I11" s="284">
        <v>135000</v>
      </c>
      <c r="J11" s="159" t="s">
        <v>234</v>
      </c>
      <c r="K11" s="6" t="s">
        <v>15</v>
      </c>
      <c r="L11" s="293" t="s">
        <v>225</v>
      </c>
      <c r="M11" s="293" t="s">
        <v>225</v>
      </c>
      <c r="N11" s="293" t="s">
        <v>225</v>
      </c>
      <c r="O11" s="189"/>
    </row>
    <row r="12" spans="1:15" ht="35" customHeight="1" x14ac:dyDescent="0.35">
      <c r="A12" s="282"/>
      <c r="B12" s="199" t="s">
        <v>308</v>
      </c>
      <c r="C12" s="283"/>
      <c r="D12" s="283"/>
      <c r="E12" s="437">
        <f>SUM(E10:E11)</f>
        <v>0</v>
      </c>
      <c r="F12" s="283"/>
      <c r="G12" s="285"/>
      <c r="H12" s="285">
        <f>SUM(H10:H11)</f>
        <v>385000</v>
      </c>
      <c r="I12" s="285">
        <f>SUM(I10:I11)</f>
        <v>385000</v>
      </c>
      <c r="J12" s="6"/>
      <c r="K12" s="6"/>
      <c r="L12" s="293"/>
      <c r="M12" s="293"/>
      <c r="N12" s="293"/>
      <c r="O12" s="189"/>
    </row>
    <row r="13" spans="1:15" ht="26.5" customHeight="1" x14ac:dyDescent="0.35">
      <c r="A13" s="282"/>
      <c r="B13" s="199" t="s">
        <v>309</v>
      </c>
      <c r="C13" s="283"/>
      <c r="D13" s="283"/>
      <c r="E13" s="283"/>
      <c r="F13" s="283"/>
      <c r="G13" s="102"/>
      <c r="H13" s="102"/>
      <c r="I13" s="102"/>
      <c r="J13" s="6"/>
      <c r="K13" s="6"/>
      <c r="L13" s="293"/>
      <c r="M13" s="293"/>
      <c r="N13" s="293"/>
      <c r="O13" s="189"/>
    </row>
    <row r="14" spans="1:15" ht="15.5" x14ac:dyDescent="0.35">
      <c r="A14" s="282">
        <v>8</v>
      </c>
      <c r="B14" s="27" t="s">
        <v>310</v>
      </c>
      <c r="C14" s="283" t="s">
        <v>34</v>
      </c>
      <c r="D14" s="283" t="s">
        <v>10</v>
      </c>
      <c r="E14" s="369">
        <v>0</v>
      </c>
      <c r="F14" s="283">
        <v>3</v>
      </c>
      <c r="G14" s="284">
        <v>40000</v>
      </c>
      <c r="H14" s="284">
        <f>G14*F14</f>
        <v>120000</v>
      </c>
      <c r="I14" s="284">
        <v>120000</v>
      </c>
      <c r="J14" s="159" t="s">
        <v>234</v>
      </c>
      <c r="K14" s="6" t="s">
        <v>15</v>
      </c>
      <c r="L14" s="293" t="s">
        <v>225</v>
      </c>
      <c r="M14" s="293" t="s">
        <v>225</v>
      </c>
      <c r="N14" s="293" t="s">
        <v>225</v>
      </c>
      <c r="O14" s="189"/>
    </row>
    <row r="15" spans="1:15" ht="31" x14ac:dyDescent="0.35">
      <c r="A15" s="282">
        <v>9</v>
      </c>
      <c r="B15" s="27" t="s">
        <v>311</v>
      </c>
      <c r="C15" s="283" t="s">
        <v>34</v>
      </c>
      <c r="D15" s="283" t="s">
        <v>10</v>
      </c>
      <c r="E15" s="369">
        <v>0</v>
      </c>
      <c r="F15" s="283">
        <v>3</v>
      </c>
      <c r="G15" s="284">
        <v>30000</v>
      </c>
      <c r="H15" s="284">
        <f t="shared" ref="H15:H16" si="2">G15*F15</f>
        <v>90000</v>
      </c>
      <c r="I15" s="284">
        <v>90000</v>
      </c>
      <c r="J15" s="159" t="s">
        <v>234</v>
      </c>
      <c r="K15" s="6" t="s">
        <v>15</v>
      </c>
      <c r="L15" s="293" t="s">
        <v>225</v>
      </c>
      <c r="M15" s="293" t="s">
        <v>225</v>
      </c>
      <c r="N15" s="293" t="s">
        <v>225</v>
      </c>
      <c r="O15" s="189"/>
    </row>
    <row r="16" spans="1:15" ht="15.5" x14ac:dyDescent="0.35">
      <c r="A16" s="282">
        <v>10</v>
      </c>
      <c r="B16" s="45" t="s">
        <v>312</v>
      </c>
      <c r="C16" s="283" t="s">
        <v>34</v>
      </c>
      <c r="D16" s="283" t="s">
        <v>10</v>
      </c>
      <c r="E16" s="369">
        <v>0</v>
      </c>
      <c r="F16" s="283">
        <v>2</v>
      </c>
      <c r="G16" s="284">
        <v>50000</v>
      </c>
      <c r="H16" s="284">
        <f t="shared" si="2"/>
        <v>100000</v>
      </c>
      <c r="I16" s="284">
        <v>100000</v>
      </c>
      <c r="J16" s="159" t="s">
        <v>234</v>
      </c>
      <c r="K16" s="6" t="s">
        <v>15</v>
      </c>
      <c r="L16" s="293" t="s">
        <v>225</v>
      </c>
      <c r="M16" s="293" t="s">
        <v>225</v>
      </c>
      <c r="N16" s="293" t="s">
        <v>225</v>
      </c>
      <c r="O16" s="189"/>
    </row>
    <row r="17" spans="1:15" ht="37" customHeight="1" x14ac:dyDescent="0.35">
      <c r="A17" s="282"/>
      <c r="B17" s="199" t="s">
        <v>313</v>
      </c>
      <c r="C17" s="283"/>
      <c r="D17" s="283"/>
      <c r="E17" s="369">
        <f>SUM(E14:E16)</f>
        <v>0</v>
      </c>
      <c r="F17" s="283"/>
      <c r="G17" s="102"/>
      <c r="H17" s="285">
        <f>SUM(H14:H16)</f>
        <v>310000</v>
      </c>
      <c r="I17" s="285">
        <f>SUM(I14:I16)</f>
        <v>310000</v>
      </c>
      <c r="J17" s="6"/>
      <c r="K17" s="6"/>
      <c r="L17" s="293"/>
      <c r="M17" s="293"/>
      <c r="N17" s="293"/>
      <c r="O17" s="189"/>
    </row>
    <row r="18" spans="1:15" ht="44" customHeight="1" x14ac:dyDescent="0.35">
      <c r="A18" s="282"/>
      <c r="B18" s="438" t="s">
        <v>314</v>
      </c>
      <c r="C18" s="281"/>
      <c r="D18" s="281"/>
      <c r="E18" s="439">
        <f>SUM(E17,E12,E8)</f>
        <v>0</v>
      </c>
      <c r="F18" s="439"/>
      <c r="G18" s="439"/>
      <c r="H18" s="439">
        <f>SUM(H17,H12,H8)</f>
        <v>63245000</v>
      </c>
      <c r="I18" s="439">
        <f>SUM(I17,I12,I8)</f>
        <v>5445000</v>
      </c>
      <c r="J18" s="6"/>
      <c r="K18" s="6"/>
      <c r="L18" s="293"/>
      <c r="M18" s="293"/>
      <c r="N18" s="293"/>
      <c r="O18" s="189"/>
    </row>
    <row r="19" spans="1:15" ht="15.5" x14ac:dyDescent="0.35">
      <c r="A19" s="282"/>
      <c r="B19" s="438" t="s">
        <v>315</v>
      </c>
      <c r="C19" s="281"/>
      <c r="D19" s="281"/>
      <c r="E19" s="281"/>
      <c r="F19" s="281"/>
      <c r="G19" s="291"/>
      <c r="H19" s="439"/>
      <c r="I19" s="439"/>
      <c r="J19" s="6"/>
      <c r="K19" s="6"/>
      <c r="L19" s="293"/>
      <c r="M19" s="293"/>
      <c r="N19" s="293"/>
      <c r="O19" s="189"/>
    </row>
    <row r="20" spans="1:15" ht="15.5" x14ac:dyDescent="0.35">
      <c r="A20" s="282">
        <v>11</v>
      </c>
      <c r="B20" s="105" t="s">
        <v>316</v>
      </c>
      <c r="C20" s="281" t="s">
        <v>34</v>
      </c>
      <c r="D20" s="281" t="s">
        <v>8</v>
      </c>
      <c r="E20" s="329">
        <v>6481628</v>
      </c>
      <c r="F20" s="281">
        <v>150</v>
      </c>
      <c r="G20" s="291">
        <f>H20/F20</f>
        <v>66666.666666666672</v>
      </c>
      <c r="H20" s="291">
        <v>10000000</v>
      </c>
      <c r="I20" s="291">
        <v>10000000</v>
      </c>
      <c r="J20" s="6" t="s">
        <v>14</v>
      </c>
      <c r="K20" s="6" t="s">
        <v>15</v>
      </c>
      <c r="L20" s="293" t="s">
        <v>62</v>
      </c>
      <c r="M20" s="293" t="s">
        <v>62</v>
      </c>
      <c r="N20" s="293" t="s">
        <v>62</v>
      </c>
      <c r="O20" s="189"/>
    </row>
    <row r="21" spans="1:15" ht="15.5" x14ac:dyDescent="0.35">
      <c r="A21" s="282">
        <v>12</v>
      </c>
      <c r="B21" s="105" t="s">
        <v>317</v>
      </c>
      <c r="C21" s="281" t="s">
        <v>34</v>
      </c>
      <c r="D21" s="281" t="s">
        <v>8</v>
      </c>
      <c r="E21" s="329">
        <v>1239896</v>
      </c>
      <c r="F21" s="281">
        <v>1900</v>
      </c>
      <c r="G21" s="291">
        <f>H21/F21</f>
        <v>1578.9473684210527</v>
      </c>
      <c r="H21" s="291">
        <v>3000000</v>
      </c>
      <c r="I21" s="291">
        <v>3000000</v>
      </c>
      <c r="J21" s="6" t="s">
        <v>14</v>
      </c>
      <c r="K21" s="6" t="s">
        <v>15</v>
      </c>
      <c r="L21" s="293" t="s">
        <v>62</v>
      </c>
      <c r="M21" s="293" t="s">
        <v>62</v>
      </c>
      <c r="N21" s="293" t="s">
        <v>62</v>
      </c>
      <c r="O21" s="189"/>
    </row>
    <row r="22" spans="1:15" ht="31" x14ac:dyDescent="0.35">
      <c r="A22" s="282">
        <v>13</v>
      </c>
      <c r="B22" s="105" t="s">
        <v>318</v>
      </c>
      <c r="C22" s="281" t="s">
        <v>34</v>
      </c>
      <c r="D22" s="281" t="s">
        <v>8</v>
      </c>
      <c r="E22" s="440">
        <v>0</v>
      </c>
      <c r="F22" s="281">
        <v>42</v>
      </c>
      <c r="G22" s="291">
        <v>1500000</v>
      </c>
      <c r="H22" s="291">
        <v>1500000</v>
      </c>
      <c r="I22" s="291">
        <v>1500000</v>
      </c>
      <c r="J22" s="6" t="s">
        <v>14</v>
      </c>
      <c r="K22" s="6" t="s">
        <v>15</v>
      </c>
      <c r="L22" s="293" t="s">
        <v>225</v>
      </c>
      <c r="M22" s="293" t="s">
        <v>225</v>
      </c>
      <c r="N22" s="293" t="s">
        <v>225</v>
      </c>
      <c r="O22" s="189"/>
    </row>
    <row r="23" spans="1:15" ht="15.5" x14ac:dyDescent="0.35">
      <c r="A23" s="282"/>
      <c r="B23" s="438" t="s">
        <v>319</v>
      </c>
      <c r="C23" s="281"/>
      <c r="D23" s="281"/>
      <c r="E23" s="441">
        <f>SUM(E20:E22)</f>
        <v>7721524</v>
      </c>
      <c r="F23" s="281"/>
      <c r="G23" s="291"/>
      <c r="H23" s="439">
        <f>SUM(H20:H22)</f>
        <v>14500000</v>
      </c>
      <c r="I23" s="439">
        <f>SUM(I20:I22)</f>
        <v>14500000</v>
      </c>
      <c r="J23" s="6"/>
      <c r="K23" s="6"/>
      <c r="L23" s="293"/>
      <c r="M23" s="293"/>
      <c r="N23" s="293"/>
      <c r="O23" s="189"/>
    </row>
    <row r="24" spans="1:15" ht="15.5" x14ac:dyDescent="0.35">
      <c r="A24" s="282"/>
      <c r="B24" s="93" t="s">
        <v>320</v>
      </c>
      <c r="C24" s="283"/>
      <c r="D24" s="283"/>
      <c r="E24" s="283"/>
      <c r="F24" s="283"/>
      <c r="G24" s="102"/>
      <c r="H24" s="102"/>
      <c r="I24" s="102"/>
      <c r="J24" s="6"/>
      <c r="K24" s="6"/>
      <c r="L24" s="293"/>
      <c r="M24" s="293"/>
      <c r="N24" s="293"/>
      <c r="O24" s="189"/>
    </row>
    <row r="25" spans="1:15" ht="31" x14ac:dyDescent="0.35">
      <c r="A25" s="282">
        <v>14</v>
      </c>
      <c r="B25" s="27" t="s">
        <v>321</v>
      </c>
      <c r="C25" s="6" t="s">
        <v>322</v>
      </c>
      <c r="D25" s="283" t="s">
        <v>8</v>
      </c>
      <c r="E25" s="369">
        <v>0</v>
      </c>
      <c r="F25" s="283">
        <v>1</v>
      </c>
      <c r="G25" s="284">
        <v>3000000</v>
      </c>
      <c r="H25" s="442">
        <v>3000000</v>
      </c>
      <c r="I25" s="442">
        <f>H25</f>
        <v>3000000</v>
      </c>
      <c r="J25" s="6" t="s">
        <v>331</v>
      </c>
      <c r="K25" s="6" t="s">
        <v>15</v>
      </c>
      <c r="L25" s="293" t="s">
        <v>323</v>
      </c>
      <c r="M25" s="293" t="s">
        <v>323</v>
      </c>
      <c r="N25" s="293" t="s">
        <v>323</v>
      </c>
      <c r="O25" s="189"/>
    </row>
    <row r="26" spans="1:15" ht="15.5" x14ac:dyDescent="0.35">
      <c r="A26" s="282"/>
      <c r="B26" s="438" t="s">
        <v>324</v>
      </c>
      <c r="C26" s="281"/>
      <c r="D26" s="281"/>
      <c r="E26" s="281"/>
      <c r="F26" s="281"/>
      <c r="G26" s="291"/>
      <c r="H26" s="439"/>
      <c r="I26" s="439"/>
      <c r="J26" s="6"/>
      <c r="K26" s="6"/>
      <c r="L26" s="293"/>
      <c r="M26" s="293"/>
      <c r="N26" s="293"/>
      <c r="O26" s="189"/>
    </row>
    <row r="27" spans="1:15" ht="27.5" customHeight="1" x14ac:dyDescent="0.35">
      <c r="A27" s="282">
        <v>15</v>
      </c>
      <c r="B27" s="105" t="s">
        <v>325</v>
      </c>
      <c r="C27" s="281" t="s">
        <v>34</v>
      </c>
      <c r="D27" s="281" t="s">
        <v>8</v>
      </c>
      <c r="E27" s="224">
        <v>906310</v>
      </c>
      <c r="F27" s="281">
        <v>1</v>
      </c>
      <c r="G27" s="291">
        <v>1500000</v>
      </c>
      <c r="H27" s="439">
        <v>1500000</v>
      </c>
      <c r="I27" s="439">
        <f>H27</f>
        <v>1500000</v>
      </c>
      <c r="J27" s="6" t="s">
        <v>14</v>
      </c>
      <c r="K27" s="6" t="s">
        <v>15</v>
      </c>
      <c r="L27" s="293" t="s">
        <v>323</v>
      </c>
      <c r="M27" s="293" t="s">
        <v>323</v>
      </c>
      <c r="N27" s="293" t="s">
        <v>323</v>
      </c>
      <c r="O27" s="189"/>
    </row>
    <row r="28" spans="1:15" ht="30.5" customHeight="1" x14ac:dyDescent="0.35">
      <c r="A28" s="282"/>
      <c r="B28" s="438" t="s">
        <v>326</v>
      </c>
      <c r="C28" s="281"/>
      <c r="D28" s="281"/>
      <c r="E28" s="281"/>
      <c r="F28" s="281"/>
      <c r="G28" s="291"/>
      <c r="H28" s="439"/>
      <c r="I28" s="439"/>
      <c r="J28" s="6"/>
      <c r="K28" s="6"/>
      <c r="L28" s="293"/>
      <c r="M28" s="293"/>
      <c r="N28" s="293"/>
      <c r="O28" s="189"/>
    </row>
    <row r="29" spans="1:15" ht="23" customHeight="1" x14ac:dyDescent="0.35">
      <c r="A29" s="282">
        <v>16</v>
      </c>
      <c r="B29" s="105" t="s">
        <v>327</v>
      </c>
      <c r="C29" s="281" t="s">
        <v>34</v>
      </c>
      <c r="D29" s="281" t="s">
        <v>8</v>
      </c>
      <c r="E29" s="224">
        <f>(29*10*29610)+(26*2*26750)</f>
        <v>9977900</v>
      </c>
      <c r="F29" s="281">
        <v>30</v>
      </c>
      <c r="G29" s="291">
        <v>36000</v>
      </c>
      <c r="H29" s="291">
        <f>G29*F29</f>
        <v>1080000</v>
      </c>
      <c r="I29" s="291">
        <v>1080000</v>
      </c>
      <c r="J29" s="6" t="s">
        <v>14</v>
      </c>
      <c r="K29" s="6" t="s">
        <v>15</v>
      </c>
      <c r="L29" s="293" t="s">
        <v>300</v>
      </c>
      <c r="M29" s="293" t="s">
        <v>300</v>
      </c>
      <c r="N29" s="293" t="s">
        <v>300</v>
      </c>
      <c r="O29" s="189"/>
    </row>
    <row r="30" spans="1:15" ht="31" x14ac:dyDescent="0.35">
      <c r="A30" s="282">
        <v>17</v>
      </c>
      <c r="B30" s="105" t="s">
        <v>328</v>
      </c>
      <c r="C30" s="281" t="s">
        <v>34</v>
      </c>
      <c r="D30" s="281" t="s">
        <v>8</v>
      </c>
      <c r="E30" s="371">
        <f>1262000+1262000+1262000+1262000+1262000+1262000</f>
        <v>7572000</v>
      </c>
      <c r="F30" s="281">
        <v>12</v>
      </c>
      <c r="G30" s="291">
        <v>65000</v>
      </c>
      <c r="H30" s="291">
        <f>G30*F30*12</f>
        <v>9360000</v>
      </c>
      <c r="I30" s="291">
        <f>H30</f>
        <v>9360000</v>
      </c>
      <c r="J30" s="6" t="s">
        <v>299</v>
      </c>
      <c r="K30" s="6" t="s">
        <v>15</v>
      </c>
      <c r="L30" s="293" t="s">
        <v>300</v>
      </c>
      <c r="M30" s="293" t="s">
        <v>300</v>
      </c>
      <c r="N30" s="293" t="s">
        <v>300</v>
      </c>
      <c r="O30" s="189"/>
    </row>
    <row r="31" spans="1:15" ht="31.5" thickBot="1" x14ac:dyDescent="0.4">
      <c r="A31" s="286"/>
      <c r="B31" s="287" t="s">
        <v>337</v>
      </c>
      <c r="C31" s="288"/>
      <c r="D31" s="288"/>
      <c r="E31" s="370">
        <f>SUM(E29:E30)</f>
        <v>17549900</v>
      </c>
      <c r="F31" s="288"/>
      <c r="G31" s="289"/>
      <c r="H31" s="290">
        <f>SUM(H29:H30)</f>
        <v>10440000</v>
      </c>
      <c r="I31" s="290">
        <f>SUM(I29:I30)</f>
        <v>10440000</v>
      </c>
      <c r="J31" s="263"/>
      <c r="K31" s="263"/>
      <c r="L31" s="294"/>
      <c r="M31" s="294"/>
      <c r="N31" s="294"/>
      <c r="O31" s="193"/>
    </row>
    <row r="32" spans="1:15" ht="19.5" customHeight="1" thickBot="1" x14ac:dyDescent="0.4">
      <c r="A32" s="446"/>
      <c r="B32" s="447" t="s">
        <v>13</v>
      </c>
      <c r="C32" s="448"/>
      <c r="D32" s="449"/>
      <c r="E32" s="450">
        <f>SUM(E25,E23,E27, E18,E31)</f>
        <v>26177734</v>
      </c>
      <c r="F32" s="450"/>
      <c r="G32" s="450"/>
      <c r="H32" s="450">
        <f>SUM(H25,H23,H27, H18,H31)</f>
        <v>92685000</v>
      </c>
      <c r="I32" s="450">
        <f>SUM(I25,I23,I27, I18,I31)</f>
        <v>34885000</v>
      </c>
      <c r="J32" s="451"/>
      <c r="K32" s="451"/>
      <c r="L32" s="451"/>
      <c r="M32" s="451"/>
      <c r="N32" s="452"/>
      <c r="O32" s="453"/>
    </row>
    <row r="33" spans="2:5" x14ac:dyDescent="0.35">
      <c r="B33" s="321"/>
    </row>
    <row r="34" spans="2:5" x14ac:dyDescent="0.35">
      <c r="B34" s="321"/>
      <c r="E34" s="90"/>
    </row>
  </sheetData>
  <mergeCells count="1">
    <mergeCell ref="A1:O1"/>
  </mergeCells>
  <pageMargins left="1.2" right="0.2" top="0.5" bottom="0.5" header="0.3" footer="0.3"/>
  <pageSetup paperSize="207" scale="6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1A1811-9D52-4F05-83E9-6C6DA0143209}">
  <sheetPr codeName="Sheet8">
    <tabColor rgb="FF92D050"/>
  </sheetPr>
  <dimension ref="A1:R32"/>
  <sheetViews>
    <sheetView workbookViewId="0">
      <selection activeCell="I5" sqref="I5"/>
    </sheetView>
  </sheetViews>
  <sheetFormatPr defaultColWidth="8.81640625" defaultRowHeight="14.5" x14ac:dyDescent="0.35"/>
  <cols>
    <col min="1" max="1" width="5.54296875" style="134" bestFit="1" customWidth="1"/>
    <col min="2" max="2" width="25.54296875" style="133" customWidth="1"/>
    <col min="3" max="3" width="10.6328125" style="133" customWidth="1"/>
    <col min="4" max="4" width="5.1796875" style="134" customWidth="1"/>
    <col min="5" max="5" width="12.1796875" style="134" bestFit="1" customWidth="1"/>
    <col min="6" max="6" width="17.81640625" style="134" hidden="1" customWidth="1"/>
    <col min="7" max="7" width="15.1796875" style="134" hidden="1" customWidth="1"/>
    <col min="8" max="8" width="12.81640625" style="134" bestFit="1" customWidth="1"/>
    <col min="9" max="9" width="7.81640625" style="134" customWidth="1"/>
    <col min="10" max="10" width="11.54296875" style="134" customWidth="1"/>
    <col min="11" max="11" width="11" style="134" customWidth="1"/>
    <col min="12" max="12" width="13" style="134" customWidth="1"/>
    <col min="13" max="13" width="11.90625" style="134" customWidth="1"/>
    <col min="14" max="14" width="13.81640625" style="134" customWidth="1"/>
    <col min="15" max="15" width="13.1796875" style="134" bestFit="1" customWidth="1"/>
    <col min="16" max="16" width="15" style="134" bestFit="1" customWidth="1"/>
    <col min="17" max="17" width="34.54296875" style="134" customWidth="1"/>
    <col min="18" max="18" width="15.6328125" style="134" customWidth="1"/>
    <col min="19" max="16384" width="8.81640625" style="134"/>
  </cols>
  <sheetData>
    <row r="1" spans="1:18" ht="26" customHeight="1" thickBot="1" x14ac:dyDescent="0.4">
      <c r="A1" s="612" t="s">
        <v>182</v>
      </c>
      <c r="B1" s="613"/>
      <c r="C1" s="613"/>
      <c r="D1" s="613"/>
      <c r="E1" s="613"/>
      <c r="F1" s="613"/>
      <c r="G1" s="613"/>
      <c r="H1" s="613"/>
      <c r="I1" s="614"/>
      <c r="J1" s="614"/>
      <c r="K1" s="614"/>
      <c r="L1" s="614"/>
      <c r="M1" s="614"/>
      <c r="N1" s="614"/>
      <c r="O1" s="614"/>
      <c r="P1" s="614"/>
      <c r="Q1" s="614"/>
      <c r="R1" s="615"/>
    </row>
    <row r="2" spans="1:18" ht="36.5" customHeight="1" thickBot="1" x14ac:dyDescent="0.4">
      <c r="A2" s="328"/>
      <c r="B2" s="620"/>
      <c r="C2" s="621"/>
      <c r="D2" s="616" t="s">
        <v>368</v>
      </c>
      <c r="E2" s="616"/>
      <c r="F2" s="616"/>
      <c r="G2" s="616"/>
      <c r="H2" s="617"/>
      <c r="I2" s="618" t="s">
        <v>350</v>
      </c>
      <c r="J2" s="618"/>
      <c r="K2" s="619"/>
      <c r="L2" s="614"/>
      <c r="M2" s="614"/>
      <c r="N2" s="614"/>
      <c r="O2" s="614"/>
      <c r="P2" s="614"/>
      <c r="Q2" s="614"/>
      <c r="R2" s="615"/>
    </row>
    <row r="3" spans="1:18" ht="58.5" thickBot="1" x14ac:dyDescent="0.4">
      <c r="A3" s="324" t="s">
        <v>1</v>
      </c>
      <c r="B3" s="325" t="s">
        <v>0</v>
      </c>
      <c r="C3" s="332" t="s">
        <v>354</v>
      </c>
      <c r="D3" s="326" t="s">
        <v>28</v>
      </c>
      <c r="E3" s="128" t="s">
        <v>35</v>
      </c>
      <c r="F3" s="128" t="s">
        <v>2</v>
      </c>
      <c r="G3" s="128" t="s">
        <v>5</v>
      </c>
      <c r="H3" s="327" t="s">
        <v>330</v>
      </c>
      <c r="I3" s="302" t="s">
        <v>28</v>
      </c>
      <c r="J3" s="297" t="s">
        <v>35</v>
      </c>
      <c r="K3" s="303" t="s">
        <v>330</v>
      </c>
      <c r="L3" s="305" t="s">
        <v>6</v>
      </c>
      <c r="M3" s="298" t="s">
        <v>7</v>
      </c>
      <c r="N3" s="298" t="s">
        <v>3</v>
      </c>
      <c r="O3" s="298" t="s">
        <v>36</v>
      </c>
      <c r="P3" s="298" t="s">
        <v>4</v>
      </c>
      <c r="Q3" s="298" t="s">
        <v>61</v>
      </c>
      <c r="R3" s="299" t="s">
        <v>113</v>
      </c>
    </row>
    <row r="4" spans="1:18" ht="72.5" x14ac:dyDescent="0.35">
      <c r="A4" s="278">
        <v>1</v>
      </c>
      <c r="B4" s="300" t="s">
        <v>183</v>
      </c>
      <c r="C4" s="330">
        <v>0</v>
      </c>
      <c r="D4" s="322">
        <v>50</v>
      </c>
      <c r="E4" s="296">
        <v>600000</v>
      </c>
      <c r="F4" s="295" t="s">
        <v>34</v>
      </c>
      <c r="G4" s="295" t="s">
        <v>10</v>
      </c>
      <c r="H4" s="271">
        <f>E4*D4</f>
        <v>30000000</v>
      </c>
      <c r="I4" s="278">
        <v>20</v>
      </c>
      <c r="J4" s="296">
        <v>550000</v>
      </c>
      <c r="K4" s="271">
        <f>I4*J4</f>
        <v>11000000</v>
      </c>
      <c r="L4" s="306" t="s">
        <v>14</v>
      </c>
      <c r="M4" s="48" t="s">
        <v>15</v>
      </c>
      <c r="N4" s="49" t="s">
        <v>62</v>
      </c>
      <c r="O4" s="49" t="s">
        <v>39</v>
      </c>
      <c r="P4" s="49" t="s">
        <v>62</v>
      </c>
      <c r="Q4" s="132" t="s">
        <v>63</v>
      </c>
      <c r="R4" s="279" t="s">
        <v>184</v>
      </c>
    </row>
    <row r="5" spans="1:18" ht="72.5" x14ac:dyDescent="0.35">
      <c r="A5" s="259">
        <v>2</v>
      </c>
      <c r="B5" s="300" t="s">
        <v>64</v>
      </c>
      <c r="C5" s="330">
        <v>0</v>
      </c>
      <c r="D5" s="322">
        <v>15</v>
      </c>
      <c r="E5" s="296">
        <v>400000</v>
      </c>
      <c r="F5" s="295" t="s">
        <v>34</v>
      </c>
      <c r="G5" s="295" t="s">
        <v>10</v>
      </c>
      <c r="H5" s="271">
        <f t="shared" ref="H5:H10" si="0">E5*D5</f>
        <v>6000000</v>
      </c>
      <c r="I5" s="278">
        <v>10</v>
      </c>
      <c r="J5" s="296">
        <v>400000</v>
      </c>
      <c r="K5" s="271">
        <f t="shared" ref="K5:K31" si="1">I5*J5</f>
        <v>4000000</v>
      </c>
      <c r="L5" s="306" t="s">
        <v>14</v>
      </c>
      <c r="M5" s="48" t="s">
        <v>15</v>
      </c>
      <c r="N5" s="49" t="s">
        <v>62</v>
      </c>
      <c r="O5" s="49" t="s">
        <v>39</v>
      </c>
      <c r="P5" s="49" t="s">
        <v>62</v>
      </c>
      <c r="Q5" s="132" t="s">
        <v>65</v>
      </c>
      <c r="R5" s="279" t="s">
        <v>184</v>
      </c>
    </row>
    <row r="6" spans="1:18" ht="34.5" customHeight="1" x14ac:dyDescent="0.35">
      <c r="A6" s="259">
        <v>3</v>
      </c>
      <c r="B6" s="300" t="s">
        <v>66</v>
      </c>
      <c r="C6" s="330">
        <v>0</v>
      </c>
      <c r="D6" s="322">
        <v>2</v>
      </c>
      <c r="E6" s="296">
        <v>450000</v>
      </c>
      <c r="F6" s="295" t="s">
        <v>34</v>
      </c>
      <c r="G6" s="295" t="s">
        <v>10</v>
      </c>
      <c r="H6" s="271">
        <f t="shared" si="0"/>
        <v>900000</v>
      </c>
      <c r="I6" s="278">
        <v>0</v>
      </c>
      <c r="J6" s="296">
        <v>450000</v>
      </c>
      <c r="K6" s="271">
        <f t="shared" si="1"/>
        <v>0</v>
      </c>
      <c r="L6" s="306" t="s">
        <v>14</v>
      </c>
      <c r="M6" s="48" t="s">
        <v>15</v>
      </c>
      <c r="N6" s="49" t="s">
        <v>39</v>
      </c>
      <c r="O6" s="49" t="s">
        <v>62</v>
      </c>
      <c r="P6" s="49" t="s">
        <v>39</v>
      </c>
      <c r="Q6" s="132" t="s">
        <v>67</v>
      </c>
      <c r="R6" s="279" t="s">
        <v>184</v>
      </c>
    </row>
    <row r="7" spans="1:18" ht="58" x14ac:dyDescent="0.35">
      <c r="A7" s="259">
        <v>4</v>
      </c>
      <c r="B7" s="300" t="s">
        <v>185</v>
      </c>
      <c r="C7" s="330">
        <v>0</v>
      </c>
      <c r="D7" s="322">
        <v>15</v>
      </c>
      <c r="E7" s="296">
        <v>500000</v>
      </c>
      <c r="F7" s="295" t="s">
        <v>34</v>
      </c>
      <c r="G7" s="295" t="s">
        <v>10</v>
      </c>
      <c r="H7" s="271">
        <f t="shared" si="0"/>
        <v>7500000</v>
      </c>
      <c r="I7" s="278">
        <v>5</v>
      </c>
      <c r="J7" s="296">
        <v>450000</v>
      </c>
      <c r="K7" s="271">
        <f t="shared" si="1"/>
        <v>2250000</v>
      </c>
      <c r="L7" s="306" t="s">
        <v>14</v>
      </c>
      <c r="M7" s="48" t="s">
        <v>15</v>
      </c>
      <c r="N7" s="49" t="s">
        <v>39</v>
      </c>
      <c r="O7" s="49" t="s">
        <v>39</v>
      </c>
      <c r="P7" s="49" t="s">
        <v>39</v>
      </c>
      <c r="Q7" s="132" t="s">
        <v>186</v>
      </c>
      <c r="R7" s="279" t="s">
        <v>184</v>
      </c>
    </row>
    <row r="8" spans="1:18" ht="43.5" x14ac:dyDescent="0.35">
      <c r="A8" s="259">
        <v>5</v>
      </c>
      <c r="B8" s="300" t="s">
        <v>187</v>
      </c>
      <c r="C8" s="330">
        <v>0</v>
      </c>
      <c r="D8" s="322">
        <v>2</v>
      </c>
      <c r="E8" s="296">
        <v>800000</v>
      </c>
      <c r="F8" s="295" t="s">
        <v>34</v>
      </c>
      <c r="G8" s="295" t="s">
        <v>10</v>
      </c>
      <c r="H8" s="271">
        <f t="shared" si="0"/>
        <v>1600000</v>
      </c>
      <c r="I8" s="278">
        <v>0</v>
      </c>
      <c r="J8" s="296">
        <v>800000</v>
      </c>
      <c r="K8" s="271">
        <f t="shared" si="1"/>
        <v>0</v>
      </c>
      <c r="L8" s="306" t="s">
        <v>14</v>
      </c>
      <c r="M8" s="48" t="s">
        <v>15</v>
      </c>
      <c r="N8" s="49" t="s">
        <v>39</v>
      </c>
      <c r="O8" s="49" t="s">
        <v>39</v>
      </c>
      <c r="P8" s="49" t="s">
        <v>39</v>
      </c>
      <c r="Q8" s="132" t="s">
        <v>188</v>
      </c>
      <c r="R8" s="279" t="s">
        <v>184</v>
      </c>
    </row>
    <row r="9" spans="1:18" ht="39" x14ac:dyDescent="0.35">
      <c r="A9" s="259">
        <v>6</v>
      </c>
      <c r="B9" s="300" t="s">
        <v>189</v>
      </c>
      <c r="C9" s="330">
        <v>0</v>
      </c>
      <c r="D9" s="322">
        <v>3</v>
      </c>
      <c r="E9" s="296">
        <v>1500000</v>
      </c>
      <c r="F9" s="295" t="s">
        <v>68</v>
      </c>
      <c r="G9" s="295" t="s">
        <v>10</v>
      </c>
      <c r="H9" s="271">
        <f t="shared" si="0"/>
        <v>4500000</v>
      </c>
      <c r="I9" s="278">
        <v>2</v>
      </c>
      <c r="J9" s="296">
        <v>1500000</v>
      </c>
      <c r="K9" s="271">
        <f t="shared" si="1"/>
        <v>3000000</v>
      </c>
      <c r="L9" s="306" t="s">
        <v>14</v>
      </c>
      <c r="M9" s="48" t="s">
        <v>15</v>
      </c>
      <c r="N9" s="49" t="s">
        <v>69</v>
      </c>
      <c r="O9" s="49" t="s">
        <v>69</v>
      </c>
      <c r="P9" s="49" t="s">
        <v>69</v>
      </c>
      <c r="Q9" s="132" t="s">
        <v>70</v>
      </c>
      <c r="R9" s="279" t="s">
        <v>184</v>
      </c>
    </row>
    <row r="10" spans="1:18" ht="39" x14ac:dyDescent="0.35">
      <c r="A10" s="259">
        <v>7</v>
      </c>
      <c r="B10" s="300" t="s">
        <v>71</v>
      </c>
      <c r="C10" s="330">
        <v>0</v>
      </c>
      <c r="D10" s="322">
        <v>187</v>
      </c>
      <c r="E10" s="296">
        <v>2000</v>
      </c>
      <c r="F10" s="295" t="s">
        <v>72</v>
      </c>
      <c r="G10" s="295" t="s">
        <v>8</v>
      </c>
      <c r="H10" s="271">
        <f t="shared" si="0"/>
        <v>374000</v>
      </c>
      <c r="I10" s="278">
        <v>135</v>
      </c>
      <c r="J10" s="296">
        <v>2000</v>
      </c>
      <c r="K10" s="271">
        <f t="shared" si="1"/>
        <v>270000</v>
      </c>
      <c r="L10" s="306" t="s">
        <v>234</v>
      </c>
      <c r="M10" s="48" t="s">
        <v>15</v>
      </c>
      <c r="N10" s="49" t="s">
        <v>62</v>
      </c>
      <c r="O10" s="49" t="s">
        <v>62</v>
      </c>
      <c r="P10" s="49" t="s">
        <v>62</v>
      </c>
      <c r="Q10" s="132" t="s">
        <v>190</v>
      </c>
      <c r="R10" s="279" t="s">
        <v>184</v>
      </c>
    </row>
    <row r="11" spans="1:18" ht="58" x14ac:dyDescent="0.35">
      <c r="A11" s="259">
        <v>8</v>
      </c>
      <c r="B11" s="300" t="s">
        <v>73</v>
      </c>
      <c r="C11" s="330">
        <v>0</v>
      </c>
      <c r="D11" s="322">
        <v>5</v>
      </c>
      <c r="E11" s="296">
        <v>320000</v>
      </c>
      <c r="F11" s="295" t="s">
        <v>34</v>
      </c>
      <c r="G11" s="295" t="s">
        <v>10</v>
      </c>
      <c r="H11" s="271">
        <f>E11*D11</f>
        <v>1600000</v>
      </c>
      <c r="I11" s="278">
        <v>0</v>
      </c>
      <c r="J11" s="296">
        <v>320000</v>
      </c>
      <c r="K11" s="271">
        <f t="shared" si="1"/>
        <v>0</v>
      </c>
      <c r="L11" s="306" t="s">
        <v>14</v>
      </c>
      <c r="M11" s="48" t="s">
        <v>15</v>
      </c>
      <c r="N11" s="49" t="s">
        <v>39</v>
      </c>
      <c r="O11" s="49" t="s">
        <v>39</v>
      </c>
      <c r="P11" s="49" t="s">
        <v>39</v>
      </c>
      <c r="Q11" s="132" t="s">
        <v>74</v>
      </c>
      <c r="R11" s="279" t="s">
        <v>184</v>
      </c>
    </row>
    <row r="12" spans="1:18" ht="39" x14ac:dyDescent="0.35">
      <c r="A12" s="259">
        <v>9</v>
      </c>
      <c r="B12" s="301" t="s">
        <v>75</v>
      </c>
      <c r="C12" s="333">
        <v>1128000</v>
      </c>
      <c r="D12" s="322">
        <v>12</v>
      </c>
      <c r="E12" s="296">
        <v>125000</v>
      </c>
      <c r="F12" s="295" t="s">
        <v>34</v>
      </c>
      <c r="G12" s="295" t="s">
        <v>8</v>
      </c>
      <c r="H12" s="271">
        <f>E12*D12</f>
        <v>1500000</v>
      </c>
      <c r="I12" s="278">
        <v>12</v>
      </c>
      <c r="J12" s="296">
        <v>110000</v>
      </c>
      <c r="K12" s="271">
        <f t="shared" si="1"/>
        <v>1320000</v>
      </c>
      <c r="L12" s="306" t="s">
        <v>14</v>
      </c>
      <c r="M12" s="48" t="s">
        <v>15</v>
      </c>
      <c r="N12" s="49" t="s">
        <v>39</v>
      </c>
      <c r="O12" s="49" t="s">
        <v>39</v>
      </c>
      <c r="P12" s="49" t="s">
        <v>39</v>
      </c>
      <c r="Q12" s="132" t="s">
        <v>76</v>
      </c>
      <c r="R12" s="279" t="s">
        <v>184</v>
      </c>
    </row>
    <row r="13" spans="1:18" ht="39" x14ac:dyDescent="0.35">
      <c r="A13" s="259">
        <v>10</v>
      </c>
      <c r="B13" s="301" t="s">
        <v>77</v>
      </c>
      <c r="C13" s="333">
        <v>365200</v>
      </c>
      <c r="D13" s="322">
        <v>12</v>
      </c>
      <c r="E13" s="296">
        <v>50000</v>
      </c>
      <c r="F13" s="295" t="s">
        <v>17</v>
      </c>
      <c r="G13" s="295" t="s">
        <v>8</v>
      </c>
      <c r="H13" s="271">
        <f t="shared" ref="H13:H18" si="2">E13*D13</f>
        <v>600000</v>
      </c>
      <c r="I13" s="278">
        <v>12</v>
      </c>
      <c r="J13" s="296">
        <v>30000</v>
      </c>
      <c r="K13" s="271">
        <f t="shared" si="1"/>
        <v>360000</v>
      </c>
      <c r="L13" s="306" t="s">
        <v>14</v>
      </c>
      <c r="M13" s="48" t="s">
        <v>15</v>
      </c>
      <c r="N13" s="49" t="s">
        <v>39</v>
      </c>
      <c r="O13" s="49" t="s">
        <v>39</v>
      </c>
      <c r="P13" s="49" t="s">
        <v>39</v>
      </c>
      <c r="Q13" s="132" t="s">
        <v>76</v>
      </c>
      <c r="R13" s="279" t="s">
        <v>184</v>
      </c>
    </row>
    <row r="14" spans="1:18" ht="39" x14ac:dyDescent="0.35">
      <c r="A14" s="259">
        <v>11</v>
      </c>
      <c r="B14" s="301" t="s">
        <v>78</v>
      </c>
      <c r="C14" s="333">
        <v>365200</v>
      </c>
      <c r="D14" s="322">
        <v>12</v>
      </c>
      <c r="E14" s="296">
        <v>50000</v>
      </c>
      <c r="F14" s="295" t="s">
        <v>18</v>
      </c>
      <c r="G14" s="295" t="s">
        <v>8</v>
      </c>
      <c r="H14" s="271">
        <f t="shared" si="2"/>
        <v>600000</v>
      </c>
      <c r="I14" s="278">
        <v>12</v>
      </c>
      <c r="J14" s="296">
        <v>30000</v>
      </c>
      <c r="K14" s="271">
        <f t="shared" si="1"/>
        <v>360000</v>
      </c>
      <c r="L14" s="306" t="s">
        <v>14</v>
      </c>
      <c r="M14" s="48" t="s">
        <v>15</v>
      </c>
      <c r="N14" s="49" t="s">
        <v>39</v>
      </c>
      <c r="O14" s="49" t="s">
        <v>39</v>
      </c>
      <c r="P14" s="49" t="s">
        <v>39</v>
      </c>
      <c r="Q14" s="132" t="s">
        <v>76</v>
      </c>
      <c r="R14" s="279" t="s">
        <v>184</v>
      </c>
    </row>
    <row r="15" spans="1:18" ht="39" x14ac:dyDescent="0.35">
      <c r="A15" s="259">
        <v>12</v>
      </c>
      <c r="B15" s="301" t="s">
        <v>79</v>
      </c>
      <c r="C15" s="333">
        <v>472440</v>
      </c>
      <c r="D15" s="322">
        <v>12</v>
      </c>
      <c r="E15" s="296">
        <v>70000</v>
      </c>
      <c r="F15" s="295" t="s">
        <v>80</v>
      </c>
      <c r="G15" s="295" t="s">
        <v>8</v>
      </c>
      <c r="H15" s="271">
        <f t="shared" si="2"/>
        <v>840000</v>
      </c>
      <c r="I15" s="278">
        <v>12</v>
      </c>
      <c r="J15" s="296">
        <v>40000</v>
      </c>
      <c r="K15" s="271">
        <f t="shared" si="1"/>
        <v>480000</v>
      </c>
      <c r="L15" s="306" t="s">
        <v>14</v>
      </c>
      <c r="M15" s="48" t="s">
        <v>15</v>
      </c>
      <c r="N15" s="49" t="s">
        <v>39</v>
      </c>
      <c r="O15" s="49" t="s">
        <v>39</v>
      </c>
      <c r="P15" s="49" t="s">
        <v>39</v>
      </c>
      <c r="Q15" s="132" t="s">
        <v>76</v>
      </c>
      <c r="R15" s="279" t="s">
        <v>184</v>
      </c>
    </row>
    <row r="16" spans="1:18" ht="39" x14ac:dyDescent="0.35">
      <c r="A16" s="259">
        <v>13</v>
      </c>
      <c r="B16" s="301" t="s">
        <v>81</v>
      </c>
      <c r="C16" s="333">
        <v>365200</v>
      </c>
      <c r="D16" s="322">
        <v>12</v>
      </c>
      <c r="E16" s="296">
        <v>50000</v>
      </c>
      <c r="F16" s="295" t="s">
        <v>82</v>
      </c>
      <c r="G16" s="295" t="s">
        <v>8</v>
      </c>
      <c r="H16" s="271">
        <f t="shared" si="2"/>
        <v>600000</v>
      </c>
      <c r="I16" s="278">
        <v>12</v>
      </c>
      <c r="J16" s="296">
        <v>30000</v>
      </c>
      <c r="K16" s="271">
        <f t="shared" si="1"/>
        <v>360000</v>
      </c>
      <c r="L16" s="306" t="s">
        <v>14</v>
      </c>
      <c r="M16" s="48" t="s">
        <v>15</v>
      </c>
      <c r="N16" s="49" t="s">
        <v>39</v>
      </c>
      <c r="O16" s="49" t="s">
        <v>39</v>
      </c>
      <c r="P16" s="49" t="s">
        <v>39</v>
      </c>
      <c r="Q16" s="132" t="s">
        <v>76</v>
      </c>
      <c r="R16" s="279" t="s">
        <v>184</v>
      </c>
    </row>
    <row r="17" spans="1:18" ht="39" x14ac:dyDescent="0.35">
      <c r="A17" s="259">
        <v>14</v>
      </c>
      <c r="B17" s="301" t="s">
        <v>83</v>
      </c>
      <c r="C17" s="333">
        <v>365200</v>
      </c>
      <c r="D17" s="322">
        <v>12</v>
      </c>
      <c r="E17" s="296">
        <v>50000</v>
      </c>
      <c r="F17" s="295" t="s">
        <v>32</v>
      </c>
      <c r="G17" s="295" t="s">
        <v>8</v>
      </c>
      <c r="H17" s="271">
        <f t="shared" si="2"/>
        <v>600000</v>
      </c>
      <c r="I17" s="278">
        <v>12</v>
      </c>
      <c r="J17" s="296">
        <v>30000</v>
      </c>
      <c r="K17" s="271">
        <f t="shared" si="1"/>
        <v>360000</v>
      </c>
      <c r="L17" s="306" t="s">
        <v>14</v>
      </c>
      <c r="M17" s="48" t="s">
        <v>15</v>
      </c>
      <c r="N17" s="49" t="s">
        <v>39</v>
      </c>
      <c r="O17" s="49" t="s">
        <v>39</v>
      </c>
      <c r="P17" s="49" t="s">
        <v>39</v>
      </c>
      <c r="Q17" s="132" t="s">
        <v>76</v>
      </c>
      <c r="R17" s="279" t="s">
        <v>184</v>
      </c>
    </row>
    <row r="18" spans="1:18" ht="116" x14ac:dyDescent="0.35">
      <c r="A18" s="259">
        <v>15</v>
      </c>
      <c r="B18" s="300" t="s">
        <v>355</v>
      </c>
      <c r="C18" s="330">
        <v>0</v>
      </c>
      <c r="D18" s="322">
        <v>1</v>
      </c>
      <c r="E18" s="296">
        <v>12000000</v>
      </c>
      <c r="F18" s="295" t="s">
        <v>84</v>
      </c>
      <c r="G18" s="295" t="s">
        <v>10</v>
      </c>
      <c r="H18" s="271">
        <f t="shared" si="2"/>
        <v>12000000</v>
      </c>
      <c r="I18" s="278">
        <v>1</v>
      </c>
      <c r="J18" s="296">
        <v>6000000</v>
      </c>
      <c r="K18" s="271">
        <f t="shared" si="1"/>
        <v>6000000</v>
      </c>
      <c r="L18" s="306" t="s">
        <v>14</v>
      </c>
      <c r="M18" s="48" t="s">
        <v>15</v>
      </c>
      <c r="N18" s="49" t="s">
        <v>62</v>
      </c>
      <c r="O18" s="49" t="s">
        <v>62</v>
      </c>
      <c r="P18" s="49" t="s">
        <v>62</v>
      </c>
      <c r="Q18" s="132" t="s">
        <v>359</v>
      </c>
      <c r="R18" s="279" t="s">
        <v>184</v>
      </c>
    </row>
    <row r="19" spans="1:18" ht="39" x14ac:dyDescent="0.35">
      <c r="A19" s="259">
        <v>16</v>
      </c>
      <c r="B19" s="300" t="s">
        <v>30</v>
      </c>
      <c r="C19" s="330">
        <f>95000+499783</f>
        <v>594783</v>
      </c>
      <c r="D19" s="322">
        <v>60</v>
      </c>
      <c r="E19" s="296">
        <v>32000</v>
      </c>
      <c r="F19" s="295" t="s">
        <v>34</v>
      </c>
      <c r="G19" s="295" t="s">
        <v>8</v>
      </c>
      <c r="H19" s="271">
        <f>E19*D19</f>
        <v>1920000</v>
      </c>
      <c r="I19" s="278">
        <v>5</v>
      </c>
      <c r="J19" s="296">
        <v>32000</v>
      </c>
      <c r="K19" s="271">
        <f t="shared" si="1"/>
        <v>160000</v>
      </c>
      <c r="L19" s="306" t="s">
        <v>14</v>
      </c>
      <c r="M19" s="48" t="s">
        <v>15</v>
      </c>
      <c r="N19" s="49" t="s">
        <v>39</v>
      </c>
      <c r="O19" s="49" t="s">
        <v>39</v>
      </c>
      <c r="P19" s="49" t="s">
        <v>39</v>
      </c>
      <c r="Q19" s="132" t="s">
        <v>85</v>
      </c>
      <c r="R19" s="279" t="s">
        <v>184</v>
      </c>
    </row>
    <row r="20" spans="1:18" ht="43.5" x14ac:dyDescent="0.35">
      <c r="A20" s="259">
        <v>17</v>
      </c>
      <c r="B20" s="301" t="s">
        <v>261</v>
      </c>
      <c r="C20" s="331">
        <v>300350</v>
      </c>
      <c r="D20" s="322">
        <v>1</v>
      </c>
      <c r="E20" s="296">
        <v>1500000</v>
      </c>
      <c r="F20" s="295" t="s">
        <v>34</v>
      </c>
      <c r="G20" s="295" t="s">
        <v>8</v>
      </c>
      <c r="H20" s="271">
        <f t="shared" ref="H20:H31" si="3">E20*D20</f>
        <v>1500000</v>
      </c>
      <c r="I20" s="278">
        <v>1</v>
      </c>
      <c r="J20" s="296">
        <v>1000000</v>
      </c>
      <c r="K20" s="271">
        <f t="shared" si="1"/>
        <v>1000000</v>
      </c>
      <c r="L20" s="306" t="s">
        <v>14</v>
      </c>
      <c r="M20" s="48" t="s">
        <v>15</v>
      </c>
      <c r="N20" s="49" t="s">
        <v>39</v>
      </c>
      <c r="O20" s="49" t="s">
        <v>39</v>
      </c>
      <c r="P20" s="49" t="s">
        <v>39</v>
      </c>
      <c r="Q20" s="132" t="s">
        <v>86</v>
      </c>
      <c r="R20" s="279" t="s">
        <v>184</v>
      </c>
    </row>
    <row r="21" spans="1:18" ht="39" x14ac:dyDescent="0.35">
      <c r="A21" s="259">
        <v>18</v>
      </c>
      <c r="B21" s="300" t="s">
        <v>87</v>
      </c>
      <c r="C21" s="330">
        <v>168670</v>
      </c>
      <c r="D21" s="322">
        <v>1</v>
      </c>
      <c r="E21" s="296">
        <v>1200000</v>
      </c>
      <c r="F21" s="295" t="s">
        <v>34</v>
      </c>
      <c r="G21" s="295" t="s">
        <v>8</v>
      </c>
      <c r="H21" s="271">
        <f t="shared" si="3"/>
        <v>1200000</v>
      </c>
      <c r="I21" s="278">
        <v>1</v>
      </c>
      <c r="J21" s="296">
        <v>500000</v>
      </c>
      <c r="K21" s="271">
        <f t="shared" si="1"/>
        <v>500000</v>
      </c>
      <c r="L21" s="306" t="s">
        <v>14</v>
      </c>
      <c r="M21" s="48" t="s">
        <v>15</v>
      </c>
      <c r="N21" s="49" t="s">
        <v>39</v>
      </c>
      <c r="O21" s="49" t="s">
        <v>39</v>
      </c>
      <c r="P21" s="49" t="s">
        <v>39</v>
      </c>
      <c r="Q21" s="132" t="s">
        <v>88</v>
      </c>
      <c r="R21" s="279" t="s">
        <v>184</v>
      </c>
    </row>
    <row r="22" spans="1:18" ht="43.5" x14ac:dyDescent="0.35">
      <c r="A22" s="259">
        <v>19</v>
      </c>
      <c r="B22" s="300" t="s">
        <v>89</v>
      </c>
      <c r="C22" s="330">
        <v>300000</v>
      </c>
      <c r="D22" s="322">
        <v>1</v>
      </c>
      <c r="E22" s="296">
        <v>400000</v>
      </c>
      <c r="F22" s="295" t="s">
        <v>34</v>
      </c>
      <c r="G22" s="295" t="s">
        <v>8</v>
      </c>
      <c r="H22" s="271">
        <f t="shared" si="3"/>
        <v>400000</v>
      </c>
      <c r="I22" s="278">
        <v>1</v>
      </c>
      <c r="J22" s="296">
        <v>300000</v>
      </c>
      <c r="K22" s="271">
        <f t="shared" si="1"/>
        <v>300000</v>
      </c>
      <c r="L22" s="306" t="s">
        <v>234</v>
      </c>
      <c r="M22" s="48" t="s">
        <v>15</v>
      </c>
      <c r="N22" s="49" t="s">
        <v>39</v>
      </c>
      <c r="O22" s="49" t="s">
        <v>39</v>
      </c>
      <c r="P22" s="49" t="s">
        <v>39</v>
      </c>
      <c r="Q22" s="132" t="s">
        <v>90</v>
      </c>
      <c r="R22" s="279" t="s">
        <v>184</v>
      </c>
    </row>
    <row r="23" spans="1:18" ht="43.5" x14ac:dyDescent="0.35">
      <c r="A23" s="259">
        <v>20</v>
      </c>
      <c r="B23" s="301" t="s">
        <v>235</v>
      </c>
      <c r="C23" s="372">
        <v>0</v>
      </c>
      <c r="D23" s="323">
        <v>100</v>
      </c>
      <c r="E23" s="296">
        <v>17000</v>
      </c>
      <c r="F23" s="295" t="s">
        <v>34</v>
      </c>
      <c r="G23" s="295" t="s">
        <v>10</v>
      </c>
      <c r="H23" s="271">
        <f t="shared" si="3"/>
        <v>1700000</v>
      </c>
      <c r="I23" s="304">
        <v>25</v>
      </c>
      <c r="J23" s="296">
        <v>17000</v>
      </c>
      <c r="K23" s="271">
        <f t="shared" si="1"/>
        <v>425000</v>
      </c>
      <c r="L23" s="306" t="s">
        <v>29</v>
      </c>
      <c r="M23" s="48" t="s">
        <v>15</v>
      </c>
      <c r="N23" s="49" t="s">
        <v>39</v>
      </c>
      <c r="O23" s="49" t="s">
        <v>39</v>
      </c>
      <c r="P23" s="49" t="s">
        <v>39</v>
      </c>
      <c r="Q23" s="132" t="s">
        <v>91</v>
      </c>
      <c r="R23" s="279" t="s">
        <v>184</v>
      </c>
    </row>
    <row r="24" spans="1:18" ht="39" x14ac:dyDescent="0.35">
      <c r="A24" s="259">
        <v>21</v>
      </c>
      <c r="B24" s="301" t="s">
        <v>191</v>
      </c>
      <c r="C24" s="372">
        <v>3895000</v>
      </c>
      <c r="D24" s="323">
        <v>12</v>
      </c>
      <c r="E24" s="296">
        <v>300000</v>
      </c>
      <c r="F24" s="295" t="s">
        <v>34</v>
      </c>
      <c r="G24" s="295" t="s">
        <v>8</v>
      </c>
      <c r="H24" s="271">
        <f t="shared" si="3"/>
        <v>3600000</v>
      </c>
      <c r="I24" s="304">
        <v>12</v>
      </c>
      <c r="J24" s="296">
        <v>300000</v>
      </c>
      <c r="K24" s="271">
        <f t="shared" si="1"/>
        <v>3600000</v>
      </c>
      <c r="L24" s="306" t="s">
        <v>29</v>
      </c>
      <c r="M24" s="48" t="s">
        <v>15</v>
      </c>
      <c r="N24" s="49" t="s">
        <v>39</v>
      </c>
      <c r="O24" s="49" t="s">
        <v>39</v>
      </c>
      <c r="P24" s="49" t="s">
        <v>39</v>
      </c>
      <c r="Q24" s="132" t="s">
        <v>92</v>
      </c>
      <c r="R24" s="279" t="s">
        <v>184</v>
      </c>
    </row>
    <row r="25" spans="1:18" ht="39" x14ac:dyDescent="0.35">
      <c r="A25" s="259">
        <v>22</v>
      </c>
      <c r="B25" s="301" t="s">
        <v>192</v>
      </c>
      <c r="C25" s="331">
        <v>0</v>
      </c>
      <c r="D25" s="322">
        <v>1</v>
      </c>
      <c r="E25" s="296">
        <v>7000000</v>
      </c>
      <c r="F25" s="295" t="s">
        <v>34</v>
      </c>
      <c r="G25" s="295" t="s">
        <v>8</v>
      </c>
      <c r="H25" s="271">
        <f t="shared" si="3"/>
        <v>7000000</v>
      </c>
      <c r="I25" s="278">
        <v>1</v>
      </c>
      <c r="J25" s="296">
        <v>0</v>
      </c>
      <c r="K25" s="271">
        <f t="shared" si="1"/>
        <v>0</v>
      </c>
      <c r="L25" s="306" t="s">
        <v>29</v>
      </c>
      <c r="M25" s="48" t="s">
        <v>15</v>
      </c>
      <c r="N25" s="49" t="s">
        <v>39</v>
      </c>
      <c r="O25" s="49" t="s">
        <v>39</v>
      </c>
      <c r="P25" s="49" t="s">
        <v>39</v>
      </c>
      <c r="Q25" s="132" t="s">
        <v>93</v>
      </c>
      <c r="R25" s="279" t="s">
        <v>184</v>
      </c>
    </row>
    <row r="26" spans="1:18" ht="58" x14ac:dyDescent="0.35">
      <c r="A26" s="259">
        <v>23</v>
      </c>
      <c r="B26" s="301" t="s">
        <v>262</v>
      </c>
      <c r="C26" s="331">
        <v>0</v>
      </c>
      <c r="D26" s="322">
        <v>1</v>
      </c>
      <c r="E26" s="296">
        <v>90000000</v>
      </c>
      <c r="F26" s="295" t="s">
        <v>34</v>
      </c>
      <c r="G26" s="295" t="s">
        <v>8</v>
      </c>
      <c r="H26" s="271">
        <f t="shared" si="3"/>
        <v>90000000</v>
      </c>
      <c r="I26" s="278">
        <v>1</v>
      </c>
      <c r="J26" s="296">
        <v>11000000</v>
      </c>
      <c r="K26" s="271">
        <f t="shared" si="1"/>
        <v>11000000</v>
      </c>
      <c r="L26" s="306" t="s">
        <v>29</v>
      </c>
      <c r="M26" s="48" t="s">
        <v>15</v>
      </c>
      <c r="N26" s="49" t="s">
        <v>39</v>
      </c>
      <c r="O26" s="49" t="s">
        <v>39</v>
      </c>
      <c r="P26" s="49" t="s">
        <v>39</v>
      </c>
      <c r="Q26" s="132" t="s">
        <v>94</v>
      </c>
      <c r="R26" s="279" t="s">
        <v>184</v>
      </c>
    </row>
    <row r="27" spans="1:18" ht="39" x14ac:dyDescent="0.35">
      <c r="A27" s="259">
        <v>24</v>
      </c>
      <c r="B27" s="301" t="s">
        <v>263</v>
      </c>
      <c r="C27" s="331">
        <v>0</v>
      </c>
      <c r="D27" s="322">
        <v>2</v>
      </c>
      <c r="E27" s="296">
        <v>1400000</v>
      </c>
      <c r="F27" s="295" t="s">
        <v>34</v>
      </c>
      <c r="G27" s="295" t="s">
        <v>8</v>
      </c>
      <c r="H27" s="271">
        <f t="shared" si="3"/>
        <v>2800000</v>
      </c>
      <c r="I27" s="278">
        <v>1</v>
      </c>
      <c r="J27" s="296">
        <v>1400000</v>
      </c>
      <c r="K27" s="271">
        <f t="shared" si="1"/>
        <v>1400000</v>
      </c>
      <c r="L27" s="306" t="s">
        <v>29</v>
      </c>
      <c r="M27" s="48" t="s">
        <v>15</v>
      </c>
      <c r="N27" s="49" t="s">
        <v>69</v>
      </c>
      <c r="O27" s="49" t="s">
        <v>69</v>
      </c>
      <c r="P27" s="49" t="s">
        <v>69</v>
      </c>
      <c r="Q27" s="132" t="s">
        <v>95</v>
      </c>
      <c r="R27" s="279" t="s">
        <v>184</v>
      </c>
    </row>
    <row r="28" spans="1:18" ht="72.5" x14ac:dyDescent="0.35">
      <c r="A28" s="259">
        <v>25</v>
      </c>
      <c r="B28" s="301" t="s">
        <v>193</v>
      </c>
      <c r="C28" s="331">
        <v>0</v>
      </c>
      <c r="D28" s="322">
        <v>5</v>
      </c>
      <c r="E28" s="296">
        <v>500000</v>
      </c>
      <c r="F28" s="295" t="s">
        <v>34</v>
      </c>
      <c r="G28" s="295" t="s">
        <v>10</v>
      </c>
      <c r="H28" s="271">
        <f t="shared" si="3"/>
        <v>2500000</v>
      </c>
      <c r="I28" s="278">
        <v>0</v>
      </c>
      <c r="J28" s="296">
        <v>500000</v>
      </c>
      <c r="K28" s="271">
        <f t="shared" si="1"/>
        <v>0</v>
      </c>
      <c r="L28" s="306" t="s">
        <v>234</v>
      </c>
      <c r="M28" s="48" t="s">
        <v>15</v>
      </c>
      <c r="N28" s="49" t="s">
        <v>39</v>
      </c>
      <c r="O28" s="49" t="s">
        <v>39</v>
      </c>
      <c r="P28" s="49" t="s">
        <v>39</v>
      </c>
      <c r="Q28" s="132" t="s">
        <v>194</v>
      </c>
      <c r="R28" s="279" t="s">
        <v>184</v>
      </c>
    </row>
    <row r="29" spans="1:18" ht="43.5" x14ac:dyDescent="0.35">
      <c r="A29" s="278">
        <v>26</v>
      </c>
      <c r="B29" s="300" t="s">
        <v>291</v>
      </c>
      <c r="C29" s="330">
        <v>0</v>
      </c>
      <c r="D29" s="322">
        <v>1</v>
      </c>
      <c r="E29" s="296">
        <v>12000000</v>
      </c>
      <c r="F29" s="295" t="s">
        <v>34</v>
      </c>
      <c r="G29" s="295" t="s">
        <v>8</v>
      </c>
      <c r="H29" s="271">
        <f t="shared" si="3"/>
        <v>12000000</v>
      </c>
      <c r="I29" s="278">
        <v>1</v>
      </c>
      <c r="J29" s="296">
        <v>1100000</v>
      </c>
      <c r="K29" s="271">
        <f t="shared" si="1"/>
        <v>1100000</v>
      </c>
      <c r="L29" s="306" t="s">
        <v>14</v>
      </c>
      <c r="M29" s="48" t="s">
        <v>15</v>
      </c>
      <c r="N29" s="49" t="s">
        <v>69</v>
      </c>
      <c r="O29" s="49" t="s">
        <v>69</v>
      </c>
      <c r="P29" s="49" t="s">
        <v>69</v>
      </c>
      <c r="Q29" s="132" t="s">
        <v>96</v>
      </c>
      <c r="R29" s="279" t="s">
        <v>184</v>
      </c>
    </row>
    <row r="30" spans="1:18" ht="39" x14ac:dyDescent="0.35">
      <c r="A30" s="259">
        <v>27</v>
      </c>
      <c r="B30" s="301" t="s">
        <v>31</v>
      </c>
      <c r="C30" s="331">
        <f>325000+205000</f>
        <v>530000</v>
      </c>
      <c r="D30" s="322">
        <v>1</v>
      </c>
      <c r="E30" s="296">
        <v>3500000</v>
      </c>
      <c r="F30" s="295" t="s">
        <v>34</v>
      </c>
      <c r="G30" s="295" t="s">
        <v>10</v>
      </c>
      <c r="H30" s="271">
        <f t="shared" si="3"/>
        <v>3500000</v>
      </c>
      <c r="I30" s="278">
        <v>0</v>
      </c>
      <c r="J30" s="296">
        <v>3500000</v>
      </c>
      <c r="K30" s="271">
        <f t="shared" si="1"/>
        <v>0</v>
      </c>
      <c r="L30" s="306" t="s">
        <v>236</v>
      </c>
      <c r="M30" s="48" t="s">
        <v>15</v>
      </c>
      <c r="N30" s="49" t="s">
        <v>39</v>
      </c>
      <c r="O30" s="49" t="s">
        <v>39</v>
      </c>
      <c r="P30" s="49" t="s">
        <v>39</v>
      </c>
      <c r="Q30" s="132" t="s">
        <v>97</v>
      </c>
      <c r="R30" s="279" t="s">
        <v>184</v>
      </c>
    </row>
    <row r="31" spans="1:18" ht="39.5" thickBot="1" x14ac:dyDescent="0.4">
      <c r="A31" s="373">
        <v>28</v>
      </c>
      <c r="B31" s="374" t="s">
        <v>98</v>
      </c>
      <c r="C31" s="375">
        <v>0</v>
      </c>
      <c r="D31" s="376">
        <v>6</v>
      </c>
      <c r="E31" s="377">
        <v>2500000</v>
      </c>
      <c r="F31" s="378" t="s">
        <v>99</v>
      </c>
      <c r="G31" s="378" t="s">
        <v>10</v>
      </c>
      <c r="H31" s="280">
        <f t="shared" si="3"/>
        <v>15000000</v>
      </c>
      <c r="I31" s="373">
        <v>0</v>
      </c>
      <c r="J31" s="377">
        <v>2500000</v>
      </c>
      <c r="K31" s="280">
        <f t="shared" si="1"/>
        <v>0</v>
      </c>
      <c r="L31" s="379" t="s">
        <v>14</v>
      </c>
      <c r="M31" s="380" t="s">
        <v>15</v>
      </c>
      <c r="N31" s="381" t="s">
        <v>69</v>
      </c>
      <c r="O31" s="381" t="s">
        <v>69</v>
      </c>
      <c r="P31" s="381" t="s">
        <v>69</v>
      </c>
      <c r="Q31" s="382" t="s">
        <v>100</v>
      </c>
      <c r="R31" s="383" t="s">
        <v>184</v>
      </c>
    </row>
    <row r="32" spans="1:18" ht="20.5" customHeight="1" thickBot="1" x14ac:dyDescent="0.4">
      <c r="A32" s="384"/>
      <c r="B32" s="385"/>
      <c r="C32" s="386">
        <f>SUM(C4:C31)</f>
        <v>8850043</v>
      </c>
      <c r="D32" s="386"/>
      <c r="E32" s="386"/>
      <c r="F32" s="386">
        <f t="shared" ref="F32:G32" si="4">SUM(F4:F31)</f>
        <v>0</v>
      </c>
      <c r="G32" s="386">
        <f t="shared" si="4"/>
        <v>0</v>
      </c>
      <c r="H32" s="386">
        <f>SUM(H4:H31)</f>
        <v>212334000</v>
      </c>
      <c r="I32" s="387"/>
      <c r="J32" s="388"/>
      <c r="K32" s="386">
        <f>SUM(K4:K31)</f>
        <v>49245000</v>
      </c>
      <c r="L32" s="389"/>
      <c r="M32" s="390"/>
      <c r="N32" s="391"/>
      <c r="O32" s="391"/>
      <c r="P32" s="391"/>
      <c r="Q32" s="392"/>
      <c r="R32" s="393"/>
    </row>
  </sheetData>
  <mergeCells count="5">
    <mergeCell ref="A1:R1"/>
    <mergeCell ref="D2:H2"/>
    <mergeCell ref="I2:K2"/>
    <mergeCell ref="L2:R2"/>
    <mergeCell ref="B2:C2"/>
  </mergeCells>
  <phoneticPr fontId="13" type="noConversion"/>
  <pageMargins left="0.7" right="0.45" top="0.5" bottom="0.5" header="0.3" footer="0.3"/>
  <pageSetup paperSize="207" scale="65" fitToWidth="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46DF3A-740D-4F22-B021-1FBB7078F501}">
  <sheetPr codeName="Sheet6">
    <tabColor rgb="FF92D050"/>
    <pageSetUpPr fitToPage="1"/>
  </sheetPr>
  <dimension ref="A1:L7"/>
  <sheetViews>
    <sheetView workbookViewId="0">
      <selection activeCell="E11" sqref="E11"/>
    </sheetView>
  </sheetViews>
  <sheetFormatPr defaultColWidth="8.81640625" defaultRowHeight="14.5" x14ac:dyDescent="0.35"/>
  <cols>
    <col min="2" max="2" width="40.453125" customWidth="1"/>
    <col min="3" max="3" width="11.81640625" bestFit="1" customWidth="1"/>
    <col min="4" max="4" width="15.81640625" customWidth="1"/>
    <col min="5" max="5" width="11.1796875" customWidth="1"/>
    <col min="6" max="6" width="12.36328125" customWidth="1"/>
    <col min="7" max="7" width="12.1796875" customWidth="1"/>
    <col min="8" max="8" width="12.81640625" bestFit="1" customWidth="1"/>
    <col min="9" max="9" width="14.81640625" customWidth="1"/>
    <col min="10" max="10" width="18.81640625" customWidth="1"/>
    <col min="11" max="11" width="15.453125" bestFit="1" customWidth="1"/>
    <col min="12" max="12" width="17.81640625" customWidth="1"/>
  </cols>
  <sheetData>
    <row r="1" spans="1:12" ht="19" thickBot="1" x14ac:dyDescent="0.4">
      <c r="A1" s="622" t="s">
        <v>340</v>
      </c>
      <c r="B1" s="623"/>
      <c r="C1" s="623"/>
      <c r="D1" s="623"/>
      <c r="E1" s="623"/>
      <c r="F1" s="623"/>
      <c r="G1" s="623"/>
      <c r="H1" s="623"/>
      <c r="I1" s="623"/>
      <c r="J1" s="623"/>
      <c r="K1" s="623"/>
      <c r="L1" s="624"/>
    </row>
    <row r="2" spans="1:12" ht="62.5" thickBot="1" x14ac:dyDescent="0.4">
      <c r="A2" s="95" t="s">
        <v>1</v>
      </c>
      <c r="B2" s="96" t="s">
        <v>0</v>
      </c>
      <c r="C2" s="91" t="s">
        <v>2</v>
      </c>
      <c r="D2" s="96" t="s">
        <v>5</v>
      </c>
      <c r="E2" s="96" t="s">
        <v>264</v>
      </c>
      <c r="F2" s="91" t="s">
        <v>336</v>
      </c>
      <c r="G2" s="91" t="s">
        <v>237</v>
      </c>
      <c r="H2" s="96" t="s">
        <v>6</v>
      </c>
      <c r="I2" s="96" t="s">
        <v>7</v>
      </c>
      <c r="J2" s="97" t="s">
        <v>138</v>
      </c>
      <c r="K2" s="97" t="s">
        <v>139</v>
      </c>
      <c r="L2" s="98" t="s">
        <v>223</v>
      </c>
    </row>
    <row r="3" spans="1:12" ht="20.5" customHeight="1" x14ac:dyDescent="0.35">
      <c r="A3" s="251">
        <v>1</v>
      </c>
      <c r="B3" s="252" t="s">
        <v>227</v>
      </c>
      <c r="C3" s="253" t="s">
        <v>224</v>
      </c>
      <c r="D3" s="254" t="s">
        <v>8</v>
      </c>
      <c r="E3" s="253">
        <v>400000</v>
      </c>
      <c r="F3" s="255">
        <v>750000</v>
      </c>
      <c r="G3" s="255">
        <v>750000</v>
      </c>
      <c r="H3" s="256" t="s">
        <v>205</v>
      </c>
      <c r="I3" s="256" t="s">
        <v>15</v>
      </c>
      <c r="J3" s="257" t="s">
        <v>225</v>
      </c>
      <c r="K3" s="257" t="s">
        <v>225</v>
      </c>
      <c r="L3" s="258" t="s">
        <v>225</v>
      </c>
    </row>
    <row r="4" spans="1:12" ht="23" customHeight="1" x14ac:dyDescent="0.35">
      <c r="A4" s="259">
        <v>2</v>
      </c>
      <c r="B4" s="157" t="s">
        <v>226</v>
      </c>
      <c r="C4" s="29" t="s">
        <v>224</v>
      </c>
      <c r="D4" s="6" t="s">
        <v>8</v>
      </c>
      <c r="E4" s="29">
        <v>188780</v>
      </c>
      <c r="F4" s="35">
        <v>1000000</v>
      </c>
      <c r="G4" s="35">
        <v>1000000</v>
      </c>
      <c r="H4" s="4" t="s">
        <v>205</v>
      </c>
      <c r="I4" s="4" t="s">
        <v>15</v>
      </c>
      <c r="J4" s="32" t="s">
        <v>225</v>
      </c>
      <c r="K4" s="32" t="s">
        <v>225</v>
      </c>
      <c r="L4" s="56" t="s">
        <v>225</v>
      </c>
    </row>
    <row r="5" spans="1:12" ht="35.5" customHeight="1" x14ac:dyDescent="0.35">
      <c r="A5" s="334">
        <v>3</v>
      </c>
      <c r="B5" s="335" t="s">
        <v>352</v>
      </c>
      <c r="C5" s="29" t="s">
        <v>224</v>
      </c>
      <c r="D5" s="6" t="s">
        <v>8</v>
      </c>
      <c r="E5" s="65">
        <v>3600000</v>
      </c>
      <c r="F5" s="336">
        <v>4000000</v>
      </c>
      <c r="G5" s="336">
        <v>4000000</v>
      </c>
      <c r="H5" s="4" t="s">
        <v>205</v>
      </c>
      <c r="I5" s="4" t="s">
        <v>15</v>
      </c>
      <c r="J5" s="32" t="s">
        <v>225</v>
      </c>
      <c r="K5" s="32" t="s">
        <v>225</v>
      </c>
      <c r="L5" s="56" t="s">
        <v>225</v>
      </c>
    </row>
    <row r="6" spans="1:12" ht="24.65" customHeight="1" thickBot="1" x14ac:dyDescent="0.4">
      <c r="A6" s="260">
        <v>4</v>
      </c>
      <c r="B6" s="261" t="s">
        <v>351</v>
      </c>
      <c r="C6" s="262" t="s">
        <v>224</v>
      </c>
      <c r="D6" s="263" t="s">
        <v>8</v>
      </c>
      <c r="E6" s="262">
        <v>0</v>
      </c>
      <c r="F6" s="264">
        <v>500000</v>
      </c>
      <c r="G6" s="264">
        <v>500000</v>
      </c>
      <c r="H6" s="265" t="s">
        <v>14</v>
      </c>
      <c r="I6" s="265" t="s">
        <v>15</v>
      </c>
      <c r="J6" s="266" t="s">
        <v>225</v>
      </c>
      <c r="K6" s="266" t="s">
        <v>225</v>
      </c>
      <c r="L6" s="267" t="s">
        <v>225</v>
      </c>
    </row>
    <row r="7" spans="1:12" ht="21.65" customHeight="1" thickBot="1" x14ac:dyDescent="0.4">
      <c r="A7" s="14"/>
      <c r="B7" s="72" t="s">
        <v>13</v>
      </c>
      <c r="C7" s="73"/>
      <c r="D7" s="180"/>
      <c r="E7" s="73">
        <f>SUM(E3:E6)</f>
        <v>4188780</v>
      </c>
      <c r="F7" s="73">
        <f>SUM(F3:F6)</f>
        <v>6250000</v>
      </c>
      <c r="G7" s="73">
        <f>SUM(G3:G6)</f>
        <v>6250000</v>
      </c>
      <c r="H7" s="74"/>
      <c r="I7" s="74"/>
      <c r="J7" s="75"/>
      <c r="K7" s="76"/>
      <c r="L7" s="77"/>
    </row>
  </sheetData>
  <mergeCells count="1">
    <mergeCell ref="A1:L1"/>
  </mergeCells>
  <pageMargins left="0.7" right="0.45" top="0.75" bottom="0.75" header="0.3" footer="0.3"/>
  <pageSetup paperSize="207" scale="7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4DFCDD-C486-4E7D-80F9-006404057030}">
  <sheetPr codeName="Sheet4">
    <tabColor rgb="FF92D050"/>
  </sheetPr>
  <dimension ref="A1:L8"/>
  <sheetViews>
    <sheetView zoomScaleNormal="100" zoomScaleSheetLayoutView="96" workbookViewId="0">
      <selection activeCell="F3" sqref="F3"/>
    </sheetView>
  </sheetViews>
  <sheetFormatPr defaultColWidth="9.1796875" defaultRowHeight="14.5" x14ac:dyDescent="0.35"/>
  <cols>
    <col min="1" max="1" width="5.54296875" bestFit="1" customWidth="1"/>
    <col min="2" max="2" width="30.453125" customWidth="1"/>
    <col min="3" max="3" width="13.54296875" customWidth="1"/>
    <col min="4" max="4" width="15.453125" customWidth="1"/>
    <col min="5" max="5" width="11.90625" customWidth="1"/>
    <col min="6" max="6" width="13.1796875" bestFit="1" customWidth="1"/>
    <col min="7" max="7" width="12.1796875" customWidth="1"/>
    <col min="8" max="8" width="16.54296875" customWidth="1"/>
    <col min="9" max="9" width="12.453125" bestFit="1" customWidth="1"/>
    <col min="10" max="10" width="17.54296875" bestFit="1" customWidth="1"/>
    <col min="11" max="11" width="16.1796875" bestFit="1" customWidth="1"/>
    <col min="12" max="12" width="15.453125" bestFit="1" customWidth="1"/>
  </cols>
  <sheetData>
    <row r="1" spans="1:12" ht="21.5" thickBot="1" x14ac:dyDescent="0.4">
      <c r="A1" s="625" t="s">
        <v>177</v>
      </c>
      <c r="B1" s="626"/>
      <c r="C1" s="626"/>
      <c r="D1" s="626"/>
      <c r="E1" s="626"/>
      <c r="F1" s="626"/>
      <c r="G1" s="626"/>
      <c r="H1" s="626"/>
      <c r="I1" s="626"/>
      <c r="J1" s="626"/>
      <c r="K1" s="626"/>
      <c r="L1" s="627"/>
    </row>
    <row r="2" spans="1:12" ht="62" x14ac:dyDescent="0.35">
      <c r="A2" s="135" t="s">
        <v>1</v>
      </c>
      <c r="B2" s="136" t="s">
        <v>0</v>
      </c>
      <c r="C2" s="136" t="s">
        <v>2</v>
      </c>
      <c r="D2" s="136" t="s">
        <v>5</v>
      </c>
      <c r="E2" s="136" t="s">
        <v>264</v>
      </c>
      <c r="F2" s="136" t="s">
        <v>336</v>
      </c>
      <c r="G2" s="136" t="s">
        <v>237</v>
      </c>
      <c r="H2" s="136" t="s">
        <v>6</v>
      </c>
      <c r="I2" s="136" t="s">
        <v>7</v>
      </c>
      <c r="J2" s="136" t="s">
        <v>3</v>
      </c>
      <c r="K2" s="136" t="s">
        <v>60</v>
      </c>
      <c r="L2" s="137" t="s">
        <v>4</v>
      </c>
    </row>
    <row r="3" spans="1:12" ht="21.5" customHeight="1" x14ac:dyDescent="0.35">
      <c r="A3" s="160">
        <v>1</v>
      </c>
      <c r="B3" s="46" t="s">
        <v>353</v>
      </c>
      <c r="C3" s="159" t="s">
        <v>16</v>
      </c>
      <c r="D3" s="159" t="s">
        <v>10</v>
      </c>
      <c r="E3" s="162">
        <v>0</v>
      </c>
      <c r="F3" s="162">
        <v>7200000</v>
      </c>
      <c r="G3" s="162">
        <v>7200000</v>
      </c>
      <c r="H3" s="159" t="s">
        <v>14</v>
      </c>
      <c r="I3" s="159" t="s">
        <v>178</v>
      </c>
      <c r="J3" s="159" t="s">
        <v>239</v>
      </c>
      <c r="K3" s="159" t="s">
        <v>239</v>
      </c>
      <c r="L3" s="161" t="s">
        <v>239</v>
      </c>
    </row>
    <row r="4" spans="1:12" ht="19" customHeight="1" x14ac:dyDescent="0.35">
      <c r="A4" s="160">
        <v>2</v>
      </c>
      <c r="B4" s="46" t="s">
        <v>179</v>
      </c>
      <c r="C4" s="159" t="s">
        <v>16</v>
      </c>
      <c r="D4" s="159" t="s">
        <v>10</v>
      </c>
      <c r="E4" s="162">
        <v>0</v>
      </c>
      <c r="F4" s="162">
        <v>240000</v>
      </c>
      <c r="G4" s="162">
        <v>240000</v>
      </c>
      <c r="H4" s="159" t="s">
        <v>234</v>
      </c>
      <c r="I4" s="159" t="s">
        <v>178</v>
      </c>
      <c r="J4" s="159" t="s">
        <v>239</v>
      </c>
      <c r="K4" s="159" t="s">
        <v>239</v>
      </c>
      <c r="L4" s="161" t="s">
        <v>239</v>
      </c>
    </row>
    <row r="5" spans="1:12" ht="31" x14ac:dyDescent="0.35">
      <c r="A5" s="160">
        <v>3</v>
      </c>
      <c r="B5" s="46" t="s">
        <v>180</v>
      </c>
      <c r="C5" s="159" t="s">
        <v>16</v>
      </c>
      <c r="D5" s="159" t="s">
        <v>10</v>
      </c>
      <c r="E5" s="162">
        <v>0</v>
      </c>
      <c r="F5" s="162">
        <v>140000</v>
      </c>
      <c r="G5" s="162">
        <v>140000</v>
      </c>
      <c r="H5" s="159" t="s">
        <v>234</v>
      </c>
      <c r="I5" s="159" t="s">
        <v>178</v>
      </c>
      <c r="J5" s="159" t="s">
        <v>239</v>
      </c>
      <c r="K5" s="159" t="s">
        <v>239</v>
      </c>
      <c r="L5" s="161" t="s">
        <v>239</v>
      </c>
    </row>
    <row r="6" spans="1:12" ht="23.5" customHeight="1" x14ac:dyDescent="0.35">
      <c r="A6" s="160">
        <v>4</v>
      </c>
      <c r="B6" s="46" t="s">
        <v>181</v>
      </c>
      <c r="C6" s="159" t="s">
        <v>16</v>
      </c>
      <c r="D6" s="159" t="s">
        <v>10</v>
      </c>
      <c r="E6" s="162">
        <v>0</v>
      </c>
      <c r="F6" s="162">
        <v>150000</v>
      </c>
      <c r="G6" s="162">
        <v>150000</v>
      </c>
      <c r="H6" s="159" t="s">
        <v>234</v>
      </c>
      <c r="I6" s="159" t="s">
        <v>178</v>
      </c>
      <c r="J6" s="159" t="s">
        <v>239</v>
      </c>
      <c r="K6" s="159" t="s">
        <v>239</v>
      </c>
      <c r="L6" s="161" t="s">
        <v>239</v>
      </c>
    </row>
    <row r="7" spans="1:12" ht="47" thickBot="1" x14ac:dyDescent="0.4">
      <c r="A7" s="239">
        <v>5</v>
      </c>
      <c r="B7" s="240" t="s">
        <v>238</v>
      </c>
      <c r="C7" s="241" t="s">
        <v>16</v>
      </c>
      <c r="D7" s="241" t="s">
        <v>10</v>
      </c>
      <c r="E7" s="242">
        <v>0</v>
      </c>
      <c r="F7" s="242">
        <v>680000</v>
      </c>
      <c r="G7" s="242">
        <v>680000</v>
      </c>
      <c r="H7" s="241" t="s">
        <v>14</v>
      </c>
      <c r="I7" s="241" t="s">
        <v>178</v>
      </c>
      <c r="J7" s="241" t="s">
        <v>239</v>
      </c>
      <c r="K7" s="241" t="s">
        <v>239</v>
      </c>
      <c r="L7" s="243" t="s">
        <v>239</v>
      </c>
    </row>
    <row r="8" spans="1:12" ht="16" thickBot="1" x14ac:dyDescent="0.4">
      <c r="A8" s="244"/>
      <c r="B8" s="245" t="s">
        <v>13</v>
      </c>
      <c r="C8" s="92"/>
      <c r="D8" s="92"/>
      <c r="E8" s="394">
        <f>SUM(E3:E7)</f>
        <v>0</v>
      </c>
      <c r="F8" s="246">
        <f>SUM(F3:F7)</f>
        <v>8410000</v>
      </c>
      <c r="G8" s="246">
        <f>SUM(G3:G7)</f>
        <v>8410000</v>
      </c>
      <c r="H8" s="247"/>
      <c r="I8" s="247"/>
      <c r="J8" s="248"/>
      <c r="K8" s="249"/>
      <c r="L8" s="250"/>
    </row>
  </sheetData>
  <mergeCells count="1">
    <mergeCell ref="A1:L1"/>
  </mergeCells>
  <phoneticPr fontId="13" type="noConversion"/>
  <pageMargins left="0.95" right="0.7" top="0.75" bottom="0.75" header="0.3" footer="0.3"/>
  <pageSetup paperSize="207" scale="80" orientation="landscape" horizontalDpi="4294967294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5BA22B-3B9A-4CE7-B59A-6352124F5A61}">
  <sheetPr codeName="Sheet5">
    <tabColor rgb="FF92D050"/>
  </sheetPr>
  <dimension ref="A1:L6"/>
  <sheetViews>
    <sheetView zoomScaleNormal="100" zoomScaleSheetLayoutView="131" workbookViewId="0">
      <selection activeCell="F9" sqref="F9"/>
    </sheetView>
  </sheetViews>
  <sheetFormatPr defaultRowHeight="14.5" x14ac:dyDescent="0.35"/>
  <cols>
    <col min="1" max="1" width="5.54296875" customWidth="1"/>
    <col min="2" max="2" width="30.1796875" customWidth="1"/>
    <col min="3" max="3" width="12.1796875" customWidth="1"/>
    <col min="4" max="4" width="11.81640625" customWidth="1"/>
    <col min="5" max="5" width="15.81640625" customWidth="1"/>
    <col min="6" max="6" width="12" customWidth="1"/>
    <col min="7" max="7" width="12.1796875" customWidth="1"/>
    <col min="8" max="8" width="12.81640625" customWidth="1"/>
    <col min="9" max="9" width="14" customWidth="1"/>
    <col min="10" max="10" width="15.453125" customWidth="1"/>
    <col min="11" max="12" width="15.81640625" bestFit="1" customWidth="1"/>
  </cols>
  <sheetData>
    <row r="1" spans="1:12" ht="21.5" thickBot="1" x14ac:dyDescent="0.4">
      <c r="A1" s="628" t="s">
        <v>222</v>
      </c>
      <c r="B1" s="629"/>
      <c r="C1" s="629"/>
      <c r="D1" s="629"/>
      <c r="E1" s="629"/>
      <c r="F1" s="629"/>
      <c r="G1" s="629"/>
      <c r="H1" s="629"/>
      <c r="I1" s="629"/>
      <c r="J1" s="629"/>
      <c r="K1" s="629"/>
      <c r="L1" s="629"/>
    </row>
    <row r="2" spans="1:12" ht="62.5" thickBot="1" x14ac:dyDescent="0.4">
      <c r="A2" s="187" t="s">
        <v>1</v>
      </c>
      <c r="B2" s="91" t="s">
        <v>0</v>
      </c>
      <c r="C2" s="91" t="s">
        <v>264</v>
      </c>
      <c r="D2" s="91" t="s">
        <v>2</v>
      </c>
      <c r="E2" s="91" t="s">
        <v>5</v>
      </c>
      <c r="F2" s="91" t="s">
        <v>336</v>
      </c>
      <c r="G2" s="91" t="s">
        <v>237</v>
      </c>
      <c r="H2" s="91" t="s">
        <v>6</v>
      </c>
      <c r="I2" s="91" t="s">
        <v>7</v>
      </c>
      <c r="J2" s="91" t="s">
        <v>3</v>
      </c>
      <c r="K2" s="91" t="s">
        <v>60</v>
      </c>
      <c r="L2" s="188" t="s">
        <v>4</v>
      </c>
    </row>
    <row r="3" spans="1:12" ht="31" customHeight="1" x14ac:dyDescent="0.35">
      <c r="A3" s="342">
        <v>1</v>
      </c>
      <c r="B3" s="343" t="s">
        <v>219</v>
      </c>
      <c r="C3" s="395">
        <v>0</v>
      </c>
      <c r="D3" s="344" t="s">
        <v>218</v>
      </c>
      <c r="E3" s="344" t="s">
        <v>10</v>
      </c>
      <c r="F3" s="345">
        <v>1500000</v>
      </c>
      <c r="G3" s="345">
        <v>1200000</v>
      </c>
      <c r="H3" s="344" t="s">
        <v>220</v>
      </c>
      <c r="I3" s="344" t="s">
        <v>15</v>
      </c>
      <c r="J3" s="346" t="s">
        <v>225</v>
      </c>
      <c r="K3" s="346" t="s">
        <v>225</v>
      </c>
      <c r="L3" s="347" t="s">
        <v>225</v>
      </c>
    </row>
    <row r="4" spans="1:12" ht="44" customHeight="1" x14ac:dyDescent="0.35">
      <c r="A4" s="190">
        <v>2</v>
      </c>
      <c r="B4" s="227" t="s">
        <v>244</v>
      </c>
      <c r="C4" s="351">
        <v>1122609</v>
      </c>
      <c r="D4" s="2" t="s">
        <v>218</v>
      </c>
      <c r="E4" s="191" t="s">
        <v>8</v>
      </c>
      <c r="F4" s="228">
        <v>2000000</v>
      </c>
      <c r="G4" s="229">
        <v>2000000</v>
      </c>
      <c r="H4" s="2" t="s">
        <v>220</v>
      </c>
      <c r="I4" s="2" t="s">
        <v>15</v>
      </c>
      <c r="J4" s="8" t="s">
        <v>225</v>
      </c>
      <c r="K4" s="8" t="s">
        <v>225</v>
      </c>
      <c r="L4" s="189" t="s">
        <v>225</v>
      </c>
    </row>
    <row r="5" spans="1:12" ht="29.5" customHeight="1" thickBot="1" x14ac:dyDescent="0.4">
      <c r="A5" s="192">
        <v>3</v>
      </c>
      <c r="B5" s="348" t="s">
        <v>245</v>
      </c>
      <c r="C5" s="396">
        <v>0</v>
      </c>
      <c r="D5" s="349" t="s">
        <v>218</v>
      </c>
      <c r="E5" s="349" t="s">
        <v>8</v>
      </c>
      <c r="F5" s="350">
        <v>500000</v>
      </c>
      <c r="G5" s="350">
        <v>500000</v>
      </c>
      <c r="H5" s="349" t="s">
        <v>234</v>
      </c>
      <c r="I5" s="349" t="s">
        <v>15</v>
      </c>
      <c r="J5" s="94" t="s">
        <v>225</v>
      </c>
      <c r="K5" s="94" t="s">
        <v>225</v>
      </c>
      <c r="L5" s="193" t="s">
        <v>225</v>
      </c>
    </row>
    <row r="6" spans="1:12" ht="19.5" customHeight="1" thickBot="1" x14ac:dyDescent="0.4">
      <c r="A6" s="337"/>
      <c r="B6" s="338" t="s">
        <v>13</v>
      </c>
      <c r="C6" s="339">
        <f>SUM(C3:C5)</f>
        <v>1122609</v>
      </c>
      <c r="D6" s="338"/>
      <c r="E6" s="338"/>
      <c r="F6" s="339">
        <f>SUM(F3:F5)</f>
        <v>4000000</v>
      </c>
      <c r="G6" s="339">
        <f>SUM(G3:G5)</f>
        <v>3700000</v>
      </c>
      <c r="H6" s="340"/>
      <c r="I6" s="340"/>
      <c r="J6" s="340"/>
      <c r="K6" s="340"/>
      <c r="L6" s="341"/>
    </row>
  </sheetData>
  <mergeCells count="1">
    <mergeCell ref="A1:L1"/>
  </mergeCells>
  <phoneticPr fontId="13" type="noConversion"/>
  <pageMargins left="0.7" right="0.45" top="0.75" bottom="0.75" header="0.3" footer="0.3"/>
  <pageSetup paperSize="207" scale="8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0BCEC4-EDA8-427A-9D27-1532839247B0}">
  <sheetPr codeName="Sheet7">
    <tabColor rgb="FF92D050"/>
  </sheetPr>
  <dimension ref="A1:L18"/>
  <sheetViews>
    <sheetView zoomScale="91" zoomScaleNormal="91" zoomScaleSheetLayoutView="100" workbookViewId="0">
      <selection activeCell="E5" sqref="E5"/>
    </sheetView>
  </sheetViews>
  <sheetFormatPr defaultColWidth="8.81640625" defaultRowHeight="14.5" x14ac:dyDescent="0.35"/>
  <cols>
    <col min="2" max="2" width="40.81640625" customWidth="1"/>
    <col min="3" max="3" width="12.81640625" customWidth="1"/>
    <col min="4" max="4" width="14.36328125" customWidth="1"/>
    <col min="5" max="5" width="15.90625" customWidth="1"/>
    <col min="6" max="6" width="13.6328125" customWidth="1"/>
    <col min="7" max="7" width="14.6328125" customWidth="1"/>
    <col min="8" max="8" width="13.81640625" customWidth="1"/>
    <col min="9" max="9" width="28.08984375" bestFit="1" customWidth="1"/>
    <col min="10" max="10" width="18.6328125" customWidth="1"/>
    <col min="11" max="11" width="19.453125" customWidth="1"/>
    <col min="12" max="12" width="21.81640625" customWidth="1"/>
  </cols>
  <sheetData>
    <row r="1" spans="1:12" ht="29" thickBot="1" x14ac:dyDescent="0.4">
      <c r="A1" s="630" t="s">
        <v>195</v>
      </c>
      <c r="B1" s="631"/>
      <c r="C1" s="631"/>
      <c r="D1" s="631"/>
      <c r="E1" s="631"/>
      <c r="F1" s="631"/>
      <c r="G1" s="631"/>
      <c r="H1" s="631"/>
      <c r="I1" s="631"/>
      <c r="J1" s="631"/>
      <c r="K1" s="631"/>
      <c r="L1" s="632"/>
    </row>
    <row r="2" spans="1:12" ht="62.5" thickBot="1" x14ac:dyDescent="0.4">
      <c r="A2" s="187" t="s">
        <v>1</v>
      </c>
      <c r="B2" s="91" t="s">
        <v>0</v>
      </c>
      <c r="C2" s="91" t="s">
        <v>264</v>
      </c>
      <c r="D2" s="91" t="s">
        <v>2</v>
      </c>
      <c r="E2" s="91" t="s">
        <v>5</v>
      </c>
      <c r="F2" s="91" t="s">
        <v>336</v>
      </c>
      <c r="G2" s="97" t="s">
        <v>333</v>
      </c>
      <c r="H2" s="91" t="s">
        <v>6</v>
      </c>
      <c r="I2" s="91" t="s">
        <v>240</v>
      </c>
      <c r="J2" s="91" t="s">
        <v>3</v>
      </c>
      <c r="K2" s="91" t="s">
        <v>60</v>
      </c>
      <c r="L2" s="188" t="s">
        <v>4</v>
      </c>
    </row>
    <row r="3" spans="1:12" ht="57" customHeight="1" x14ac:dyDescent="0.35">
      <c r="A3" s="398">
        <v>1</v>
      </c>
      <c r="B3" s="399" t="s">
        <v>196</v>
      </c>
      <c r="C3" s="420">
        <v>0</v>
      </c>
      <c r="D3" s="317" t="s">
        <v>197</v>
      </c>
      <c r="E3" s="317" t="s">
        <v>9</v>
      </c>
      <c r="F3" s="400">
        <f>66.74*1000000</f>
        <v>66739999.999999993</v>
      </c>
      <c r="G3" s="401">
        <v>0</v>
      </c>
      <c r="H3" s="317" t="s">
        <v>14</v>
      </c>
      <c r="I3" s="318" t="s">
        <v>198</v>
      </c>
      <c r="J3" s="402" t="s">
        <v>69</v>
      </c>
      <c r="K3" s="402" t="s">
        <v>69</v>
      </c>
      <c r="L3" s="403" t="s">
        <v>69</v>
      </c>
    </row>
    <row r="4" spans="1:12" ht="59.5" customHeight="1" x14ac:dyDescent="0.35">
      <c r="A4" s="24">
        <v>2</v>
      </c>
      <c r="B4" s="3" t="s">
        <v>199</v>
      </c>
      <c r="C4" s="416">
        <v>0</v>
      </c>
      <c r="D4" s="10" t="s">
        <v>197</v>
      </c>
      <c r="E4" s="10" t="s">
        <v>9</v>
      </c>
      <c r="F4" s="313">
        <v>8283000</v>
      </c>
      <c r="G4" s="319">
        <v>0</v>
      </c>
      <c r="H4" s="10" t="s">
        <v>14</v>
      </c>
      <c r="I4" s="4" t="s">
        <v>200</v>
      </c>
      <c r="J4" s="314" t="s">
        <v>69</v>
      </c>
      <c r="K4" s="314" t="s">
        <v>69</v>
      </c>
      <c r="L4" s="138" t="s">
        <v>69</v>
      </c>
    </row>
    <row r="5" spans="1:12" ht="41.5" customHeight="1" x14ac:dyDescent="0.35">
      <c r="A5" s="282">
        <v>3</v>
      </c>
      <c r="B5" s="312" t="s">
        <v>201</v>
      </c>
      <c r="C5" s="421">
        <v>12125000</v>
      </c>
      <c r="D5" s="283" t="s">
        <v>197</v>
      </c>
      <c r="E5" s="283" t="s">
        <v>9</v>
      </c>
      <c r="F5" s="31">
        <v>529000000</v>
      </c>
      <c r="G5" s="30">
        <v>250000000</v>
      </c>
      <c r="H5" s="283" t="s">
        <v>14</v>
      </c>
      <c r="I5" s="4" t="s">
        <v>202</v>
      </c>
      <c r="J5" s="314" t="s">
        <v>39</v>
      </c>
      <c r="K5" s="314" t="s">
        <v>39</v>
      </c>
      <c r="L5" s="138" t="s">
        <v>39</v>
      </c>
    </row>
    <row r="6" spans="1:12" ht="50.5" customHeight="1" x14ac:dyDescent="0.35">
      <c r="A6" s="282">
        <v>4</v>
      </c>
      <c r="B6" s="312" t="s">
        <v>203</v>
      </c>
      <c r="C6" s="421">
        <v>0</v>
      </c>
      <c r="D6" s="283" t="s">
        <v>197</v>
      </c>
      <c r="E6" s="283" t="s">
        <v>204</v>
      </c>
      <c r="F6" s="31">
        <v>46230000</v>
      </c>
      <c r="G6" s="30">
        <v>46230000</v>
      </c>
      <c r="H6" s="283" t="s">
        <v>205</v>
      </c>
      <c r="I6" s="4" t="s">
        <v>206</v>
      </c>
      <c r="J6" s="314" t="s">
        <v>39</v>
      </c>
      <c r="K6" s="314" t="s">
        <v>39</v>
      </c>
      <c r="L6" s="138" t="s">
        <v>39</v>
      </c>
    </row>
    <row r="7" spans="1:12" ht="39" customHeight="1" x14ac:dyDescent="0.35">
      <c r="A7" s="282">
        <v>5</v>
      </c>
      <c r="B7" s="312" t="s">
        <v>207</v>
      </c>
      <c r="C7" s="421">
        <v>0</v>
      </c>
      <c r="D7" s="283" t="s">
        <v>197</v>
      </c>
      <c r="E7" s="283" t="s">
        <v>204</v>
      </c>
      <c r="F7" s="31">
        <v>24610000</v>
      </c>
      <c r="G7" s="30">
        <v>24610000</v>
      </c>
      <c r="H7" s="283" t="s">
        <v>205</v>
      </c>
      <c r="I7" s="4" t="s">
        <v>208</v>
      </c>
      <c r="J7" s="314" t="s">
        <v>39</v>
      </c>
      <c r="K7" s="314" t="s">
        <v>39</v>
      </c>
      <c r="L7" s="138" t="s">
        <v>39</v>
      </c>
    </row>
    <row r="8" spans="1:12" ht="35" customHeight="1" x14ac:dyDescent="0.35">
      <c r="A8" s="282">
        <v>6</v>
      </c>
      <c r="B8" s="312" t="s">
        <v>209</v>
      </c>
      <c r="C8" s="421">
        <v>0</v>
      </c>
      <c r="D8" s="283" t="s">
        <v>197</v>
      </c>
      <c r="E8" s="283" t="s">
        <v>204</v>
      </c>
      <c r="F8" s="31">
        <v>2620000</v>
      </c>
      <c r="G8" s="30">
        <v>2620000</v>
      </c>
      <c r="H8" s="283" t="s">
        <v>205</v>
      </c>
      <c r="I8" s="4" t="s">
        <v>210</v>
      </c>
      <c r="J8" s="314" t="s">
        <v>62</v>
      </c>
      <c r="K8" s="314" t="s">
        <v>62</v>
      </c>
      <c r="L8" s="138" t="s">
        <v>62</v>
      </c>
    </row>
    <row r="9" spans="1:12" ht="34.5" customHeight="1" x14ac:dyDescent="0.35">
      <c r="A9" s="282">
        <v>7</v>
      </c>
      <c r="B9" s="27" t="s">
        <v>211</v>
      </c>
      <c r="C9" s="102">
        <v>0</v>
      </c>
      <c r="D9" s="283" t="s">
        <v>197</v>
      </c>
      <c r="E9" s="283" t="s">
        <v>9</v>
      </c>
      <c r="F9" s="201">
        <v>15200000</v>
      </c>
      <c r="G9" s="201">
        <v>15200000</v>
      </c>
      <c r="H9" s="6" t="s">
        <v>14</v>
      </c>
      <c r="I9" s="4" t="s">
        <v>212</v>
      </c>
      <c r="J9" s="315" t="s">
        <v>62</v>
      </c>
      <c r="K9" s="315" t="s">
        <v>69</v>
      </c>
      <c r="L9" s="139" t="s">
        <v>39</v>
      </c>
    </row>
    <row r="10" spans="1:12" ht="40.5" customHeight="1" x14ac:dyDescent="0.35">
      <c r="A10" s="282">
        <v>8</v>
      </c>
      <c r="B10" s="27" t="s">
        <v>213</v>
      </c>
      <c r="C10" s="102">
        <v>0</v>
      </c>
      <c r="D10" s="283" t="s">
        <v>197</v>
      </c>
      <c r="E10" s="283" t="s">
        <v>204</v>
      </c>
      <c r="F10" s="201">
        <v>13680000</v>
      </c>
      <c r="G10" s="201">
        <v>13680000</v>
      </c>
      <c r="H10" s="283" t="s">
        <v>205</v>
      </c>
      <c r="I10" s="4" t="s">
        <v>214</v>
      </c>
      <c r="J10" s="315" t="s">
        <v>62</v>
      </c>
      <c r="K10" s="315" t="s">
        <v>39</v>
      </c>
      <c r="L10" s="139" t="s">
        <v>39</v>
      </c>
    </row>
    <row r="11" spans="1:12" ht="46.5" x14ac:dyDescent="0.35">
      <c r="A11" s="24">
        <v>9</v>
      </c>
      <c r="B11" s="27" t="s">
        <v>215</v>
      </c>
      <c r="C11" s="102">
        <v>0</v>
      </c>
      <c r="D11" s="283" t="s">
        <v>197</v>
      </c>
      <c r="E11" s="283" t="s">
        <v>9</v>
      </c>
      <c r="F11" s="201">
        <f>117.144*1000000</f>
        <v>117144000</v>
      </c>
      <c r="G11" s="201">
        <v>0</v>
      </c>
      <c r="H11" s="4" t="s">
        <v>14</v>
      </c>
      <c r="I11" s="4" t="s">
        <v>202</v>
      </c>
      <c r="J11" s="314" t="s">
        <v>69</v>
      </c>
      <c r="K11" s="314" t="s">
        <v>69</v>
      </c>
      <c r="L11" s="138" t="s">
        <v>69</v>
      </c>
    </row>
    <row r="12" spans="1:12" ht="41" customHeight="1" x14ac:dyDescent="0.35">
      <c r="A12" s="24">
        <v>10</v>
      </c>
      <c r="B12" s="27" t="s">
        <v>216</v>
      </c>
      <c r="C12" s="102">
        <v>0</v>
      </c>
      <c r="D12" s="283" t="s">
        <v>197</v>
      </c>
      <c r="E12" s="283" t="s">
        <v>9</v>
      </c>
      <c r="F12" s="201">
        <v>29996132.837768197</v>
      </c>
      <c r="G12" s="269">
        <v>0</v>
      </c>
      <c r="H12" s="4" t="s">
        <v>14</v>
      </c>
      <c r="I12" s="316"/>
      <c r="J12" s="314" t="s">
        <v>69</v>
      </c>
      <c r="K12" s="314" t="s">
        <v>69</v>
      </c>
      <c r="L12" s="138" t="s">
        <v>69</v>
      </c>
    </row>
    <row r="13" spans="1:12" ht="62.5" thickBot="1" x14ac:dyDescent="0.4">
      <c r="A13" s="24">
        <v>11</v>
      </c>
      <c r="B13" s="425" t="s">
        <v>217</v>
      </c>
      <c r="C13" s="426">
        <v>0</v>
      </c>
      <c r="D13" s="427" t="s">
        <v>197</v>
      </c>
      <c r="E13" s="428" t="s">
        <v>9</v>
      </c>
      <c r="F13" s="201">
        <f>16.56*1000000</f>
        <v>16559999.999999998</v>
      </c>
      <c r="G13" s="201">
        <v>0</v>
      </c>
      <c r="H13" s="318" t="s">
        <v>14</v>
      </c>
      <c r="I13" s="4" t="s">
        <v>202</v>
      </c>
      <c r="J13" s="314" t="s">
        <v>69</v>
      </c>
      <c r="K13" s="314" t="s">
        <v>69</v>
      </c>
      <c r="L13" s="429" t="s">
        <v>69</v>
      </c>
    </row>
    <row r="14" spans="1:12" ht="23.15" customHeight="1" thickBot="1" x14ac:dyDescent="0.4">
      <c r="A14" s="140"/>
      <c r="B14" s="141" t="s">
        <v>13</v>
      </c>
      <c r="C14" s="422">
        <f>SUM(C3:C13)</f>
        <v>12125000</v>
      </c>
      <c r="D14" s="142"/>
      <c r="E14" s="142"/>
      <c r="F14" s="26">
        <f>SUM(F3:F13)</f>
        <v>870063132.8377682</v>
      </c>
      <c r="G14" s="26">
        <f>SUM(G3:G13)</f>
        <v>352340000</v>
      </c>
      <c r="H14" s="143"/>
      <c r="I14" s="144"/>
      <c r="J14" s="145"/>
      <c r="K14" s="145"/>
      <c r="L14" s="50"/>
    </row>
    <row r="18" spans="7:7" x14ac:dyDescent="0.35">
      <c r="G18" s="90"/>
    </row>
  </sheetData>
  <mergeCells count="1">
    <mergeCell ref="A1:L1"/>
  </mergeCells>
  <phoneticPr fontId="13" type="noConversion"/>
  <pageMargins left="0.7" right="0.45" top="0.5" bottom="0.5" header="0.3" footer="0.3"/>
  <pageSetup paperSize="207" scale="64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DD77D5-1465-4681-AC64-E5BB52963B63}">
  <sheetPr codeName="Sheet9">
    <tabColor rgb="FF92D050"/>
    <pageSetUpPr fitToPage="1"/>
  </sheetPr>
  <dimension ref="A1:L6"/>
  <sheetViews>
    <sheetView zoomScale="89" zoomScaleNormal="89" workbookViewId="0">
      <selection activeCell="E10" sqref="E10"/>
    </sheetView>
  </sheetViews>
  <sheetFormatPr defaultColWidth="8.81640625" defaultRowHeight="14.5" x14ac:dyDescent="0.35"/>
  <cols>
    <col min="1" max="1" width="5.54296875" customWidth="1"/>
    <col min="2" max="2" width="34.36328125" style="158" customWidth="1"/>
    <col min="3" max="3" width="13" style="158" customWidth="1"/>
    <col min="4" max="4" width="11.81640625" customWidth="1"/>
    <col min="5" max="5" width="19.1796875" customWidth="1"/>
    <col min="6" max="6" width="15.36328125" bestFit="1" customWidth="1"/>
    <col min="7" max="7" width="14.1796875" customWidth="1"/>
    <col min="8" max="8" width="12.90625" bestFit="1" customWidth="1"/>
    <col min="9" max="9" width="20.36328125" customWidth="1"/>
    <col min="10" max="10" width="15.453125" customWidth="1"/>
    <col min="11" max="11" width="13.453125" customWidth="1"/>
    <col min="12" max="12" width="12.1796875" customWidth="1"/>
  </cols>
  <sheetData>
    <row r="1" spans="1:12" ht="24" thickBot="1" x14ac:dyDescent="0.4">
      <c r="A1" s="636" t="s">
        <v>228</v>
      </c>
      <c r="B1" s="637"/>
      <c r="C1" s="637"/>
      <c r="D1" s="637"/>
      <c r="E1" s="637"/>
      <c r="F1" s="637"/>
      <c r="G1" s="637"/>
      <c r="H1" s="637"/>
      <c r="I1" s="637"/>
      <c r="J1" s="637"/>
      <c r="K1" s="637"/>
      <c r="L1" s="638"/>
    </row>
    <row r="2" spans="1:12" ht="62" x14ac:dyDescent="0.35">
      <c r="A2" s="135" t="s">
        <v>1</v>
      </c>
      <c r="B2" s="136" t="s">
        <v>0</v>
      </c>
      <c r="C2" s="136" t="s">
        <v>264</v>
      </c>
      <c r="D2" s="136" t="s">
        <v>2</v>
      </c>
      <c r="E2" s="136" t="s">
        <v>5</v>
      </c>
      <c r="F2" s="136" t="s">
        <v>336</v>
      </c>
      <c r="G2" s="5" t="s">
        <v>334</v>
      </c>
      <c r="H2" s="136" t="s">
        <v>6</v>
      </c>
      <c r="I2" s="136" t="s">
        <v>7</v>
      </c>
      <c r="J2" s="136" t="s">
        <v>3</v>
      </c>
      <c r="K2" s="136" t="s">
        <v>60</v>
      </c>
      <c r="L2" s="137" t="s">
        <v>4</v>
      </c>
    </row>
    <row r="3" spans="1:12" ht="26" customHeight="1" x14ac:dyDescent="0.35">
      <c r="A3" s="307">
        <v>1</v>
      </c>
      <c r="B3" s="276" t="s">
        <v>229</v>
      </c>
      <c r="C3" s="418">
        <v>0</v>
      </c>
      <c r="D3" s="4" t="s">
        <v>101</v>
      </c>
      <c r="E3" s="4" t="s">
        <v>10</v>
      </c>
      <c r="F3" s="417">
        <v>1500000000</v>
      </c>
      <c r="G3" s="151">
        <v>50000000</v>
      </c>
      <c r="H3" s="4" t="s">
        <v>14</v>
      </c>
      <c r="I3" s="4" t="s">
        <v>332</v>
      </c>
      <c r="J3" s="639" t="s">
        <v>293</v>
      </c>
      <c r="K3" s="640"/>
      <c r="L3" s="641"/>
    </row>
    <row r="4" spans="1:12" ht="50" customHeight="1" x14ac:dyDescent="0.35">
      <c r="A4" s="307">
        <v>2</v>
      </c>
      <c r="B4" s="276" t="s">
        <v>230</v>
      </c>
      <c r="C4" s="418">
        <v>0</v>
      </c>
      <c r="D4" s="4" t="s">
        <v>101</v>
      </c>
      <c r="E4" s="4" t="s">
        <v>345</v>
      </c>
      <c r="F4" s="309">
        <v>300000000</v>
      </c>
      <c r="G4" s="310">
        <v>50000000</v>
      </c>
      <c r="H4" s="4" t="s">
        <v>14</v>
      </c>
      <c r="I4" s="4" t="s">
        <v>231</v>
      </c>
      <c r="J4" s="642"/>
      <c r="K4" s="643"/>
      <c r="L4" s="644"/>
    </row>
    <row r="5" spans="1:12" ht="32" customHeight="1" thickBot="1" x14ac:dyDescent="0.4">
      <c r="A5" s="308">
        <v>4</v>
      </c>
      <c r="B5" s="277" t="s">
        <v>232</v>
      </c>
      <c r="C5" s="419">
        <v>0</v>
      </c>
      <c r="D5" s="68" t="s">
        <v>101</v>
      </c>
      <c r="E5" s="68" t="s">
        <v>233</v>
      </c>
      <c r="F5" s="311">
        <v>100000000</v>
      </c>
      <c r="G5" s="311">
        <v>0</v>
      </c>
      <c r="H5" s="68"/>
      <c r="I5" s="68" t="s">
        <v>241</v>
      </c>
      <c r="J5" s="645"/>
      <c r="K5" s="646"/>
      <c r="L5" s="647"/>
    </row>
    <row r="6" spans="1:12" ht="22" customHeight="1" thickBot="1" x14ac:dyDescent="0.4">
      <c r="A6" s="272"/>
      <c r="B6" s="273" t="s">
        <v>221</v>
      </c>
      <c r="C6" s="273"/>
      <c r="D6" s="274"/>
      <c r="E6" s="274"/>
      <c r="F6" s="275">
        <f>SUM(F3:F5)</f>
        <v>1900000000</v>
      </c>
      <c r="G6" s="275">
        <f>SUM(G3:G5)</f>
        <v>100000000</v>
      </c>
      <c r="H6" s="274"/>
      <c r="I6" s="274"/>
      <c r="J6" s="633"/>
      <c r="K6" s="634"/>
      <c r="L6" s="635"/>
    </row>
  </sheetData>
  <mergeCells count="3">
    <mergeCell ref="J6:L6"/>
    <mergeCell ref="A1:L1"/>
    <mergeCell ref="J3:L5"/>
  </mergeCells>
  <phoneticPr fontId="13" type="noConversion"/>
  <pageMargins left="0.7" right="0.7" top="0.75" bottom="0.75" header="0.3" footer="0.3"/>
  <pageSetup paperSize="207" scale="78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34349A-D3D0-4383-A22A-74BC9D3BB3B3}">
  <sheetPr codeName="Sheet10">
    <pageSetUpPr fitToPage="1"/>
  </sheetPr>
  <dimension ref="A1:T19"/>
  <sheetViews>
    <sheetView zoomScale="94" zoomScaleNormal="94" workbookViewId="0">
      <selection activeCell="R9" sqref="R9"/>
    </sheetView>
  </sheetViews>
  <sheetFormatPr defaultColWidth="8.90625" defaultRowHeight="50.4" customHeight="1" x14ac:dyDescent="0.35"/>
  <cols>
    <col min="1" max="1" width="6" style="565" bestFit="1" customWidth="1"/>
    <col min="2" max="2" width="25.54296875" style="565" bestFit="1" customWidth="1"/>
    <col min="3" max="3" width="13.08984375" style="565" bestFit="1" customWidth="1"/>
    <col min="4" max="5" width="14.453125" style="565" bestFit="1" customWidth="1"/>
    <col min="6" max="6" width="13.08984375" style="565" bestFit="1" customWidth="1"/>
    <col min="7" max="7" width="14.453125" style="565" bestFit="1" customWidth="1"/>
    <col min="8" max="9" width="13.08984375" style="565" bestFit="1" customWidth="1"/>
    <col min="10" max="11" width="14.453125" style="565" bestFit="1" customWidth="1"/>
    <col min="12" max="15" width="13.08984375" style="565" bestFit="1" customWidth="1"/>
    <col min="16" max="16" width="14.453125" style="565" bestFit="1" customWidth="1"/>
    <col min="17" max="17" width="13.08984375" style="565" bestFit="1" customWidth="1"/>
    <col min="18" max="18" width="13.90625" style="565" bestFit="1" customWidth="1"/>
    <col min="19" max="20" width="14.453125" style="565" bestFit="1" customWidth="1"/>
    <col min="21" max="16384" width="8.90625" style="565"/>
  </cols>
  <sheetData>
    <row r="1" spans="1:20" ht="24.5" customHeight="1" thickBot="1" x14ac:dyDescent="0.4">
      <c r="A1" s="648" t="s">
        <v>248</v>
      </c>
      <c r="B1" s="649"/>
      <c r="C1" s="649"/>
      <c r="D1" s="649"/>
      <c r="E1" s="649"/>
      <c r="F1" s="649"/>
      <c r="G1" s="649"/>
      <c r="H1" s="649"/>
      <c r="I1" s="649"/>
      <c r="J1" s="649"/>
      <c r="K1" s="649"/>
      <c r="L1" s="649"/>
      <c r="M1" s="649"/>
      <c r="N1" s="649"/>
      <c r="O1" s="649"/>
      <c r="P1" s="649"/>
      <c r="Q1" s="650"/>
      <c r="R1" s="650"/>
      <c r="S1" s="650"/>
      <c r="T1" s="651"/>
    </row>
    <row r="2" spans="1:20" ht="33" customHeight="1" thickBot="1" x14ac:dyDescent="0.4">
      <c r="A2" s="95" t="s">
        <v>1</v>
      </c>
      <c r="B2" s="566" t="s">
        <v>0</v>
      </c>
      <c r="C2" s="652" t="s">
        <v>286</v>
      </c>
      <c r="D2" s="653"/>
      <c r="E2" s="654"/>
      <c r="F2" s="652" t="s">
        <v>287</v>
      </c>
      <c r="G2" s="653"/>
      <c r="H2" s="654"/>
      <c r="I2" s="652" t="s">
        <v>288</v>
      </c>
      <c r="J2" s="653"/>
      <c r="K2" s="654"/>
      <c r="L2" s="652" t="s">
        <v>289</v>
      </c>
      <c r="M2" s="653"/>
      <c r="N2" s="654"/>
      <c r="O2" s="652" t="s">
        <v>290</v>
      </c>
      <c r="P2" s="653"/>
      <c r="Q2" s="654"/>
      <c r="R2" s="652" t="s">
        <v>111</v>
      </c>
      <c r="S2" s="653"/>
      <c r="T2" s="654"/>
    </row>
    <row r="3" spans="1:20" ht="41.5" customHeight="1" x14ac:dyDescent="0.35">
      <c r="A3" s="21"/>
      <c r="B3" s="567"/>
      <c r="C3" s="568" t="s">
        <v>264</v>
      </c>
      <c r="D3" s="569" t="s">
        <v>369</v>
      </c>
      <c r="E3" s="570" t="s">
        <v>237</v>
      </c>
      <c r="F3" s="568" t="s">
        <v>264</v>
      </c>
      <c r="G3" s="569" t="s">
        <v>369</v>
      </c>
      <c r="H3" s="571" t="s">
        <v>237</v>
      </c>
      <c r="I3" s="568" t="s">
        <v>264</v>
      </c>
      <c r="J3" s="569" t="s">
        <v>369</v>
      </c>
      <c r="K3" s="570" t="s">
        <v>237</v>
      </c>
      <c r="L3" s="568" t="s">
        <v>264</v>
      </c>
      <c r="M3" s="569" t="s">
        <v>369</v>
      </c>
      <c r="N3" s="570" t="s">
        <v>237</v>
      </c>
      <c r="O3" s="568" t="s">
        <v>264</v>
      </c>
      <c r="P3" s="569" t="s">
        <v>369</v>
      </c>
      <c r="Q3" s="570" t="s">
        <v>237</v>
      </c>
      <c r="R3" s="568" t="s">
        <v>264</v>
      </c>
      <c r="S3" s="569" t="s">
        <v>369</v>
      </c>
      <c r="T3" s="570" t="s">
        <v>237</v>
      </c>
    </row>
    <row r="4" spans="1:20" ht="36" customHeight="1" x14ac:dyDescent="0.35">
      <c r="A4" s="25">
        <v>1</v>
      </c>
      <c r="B4" s="572" t="s">
        <v>295</v>
      </c>
      <c r="C4" s="103">
        <f>'Zone-A'!C5</f>
        <v>0</v>
      </c>
      <c r="D4" s="29">
        <f>'Zone-A'!F5</f>
        <v>500000</v>
      </c>
      <c r="E4" s="573">
        <f>'Zone-A'!G5</f>
        <v>500000</v>
      </c>
      <c r="F4" s="103">
        <f>'Zone-B'!C6</f>
        <v>0</v>
      </c>
      <c r="G4" s="29">
        <f>'Zone-B'!F6</f>
        <v>545000</v>
      </c>
      <c r="H4" s="573">
        <f>'Zone-B'!G6</f>
        <v>545000</v>
      </c>
      <c r="I4" s="103">
        <f>'Zone-C'!C7</f>
        <v>0</v>
      </c>
      <c r="J4" s="29">
        <f>'Zone-C'!F7</f>
        <v>3245000</v>
      </c>
      <c r="K4" s="573">
        <f>'Zone-C'!G7</f>
        <v>1045000</v>
      </c>
      <c r="L4" s="103">
        <f>'Zone-D'!C7</f>
        <v>0</v>
      </c>
      <c r="M4" s="29">
        <f>'Zone-D'!F7</f>
        <v>3100000</v>
      </c>
      <c r="N4" s="573">
        <f>'Zone-D'!G7</f>
        <v>1400000</v>
      </c>
      <c r="O4" s="574">
        <f>'Zone-E'!C11</f>
        <v>0</v>
      </c>
      <c r="P4" s="319">
        <f>'Zone-E'!F11</f>
        <v>35395000</v>
      </c>
      <c r="Q4" s="575">
        <f>'Zone-E'!G11</f>
        <v>645000</v>
      </c>
      <c r="R4" s="574">
        <f>C4+F4+I4+L4+O4</f>
        <v>0</v>
      </c>
      <c r="S4" s="319">
        <f>D4+G4+J4+M4+P4</f>
        <v>42785000</v>
      </c>
      <c r="T4" s="576">
        <f>E4+H4+K4+N4+Q4</f>
        <v>4135000</v>
      </c>
    </row>
    <row r="5" spans="1:20" ht="31" customHeight="1" x14ac:dyDescent="0.35">
      <c r="A5" s="25">
        <v>2</v>
      </c>
      <c r="B5" s="572" t="s">
        <v>281</v>
      </c>
      <c r="C5" s="103">
        <f>'Zone-A'!C8</f>
        <v>0</v>
      </c>
      <c r="D5" s="29">
        <f>'Zone-A'!F8</f>
        <v>500000</v>
      </c>
      <c r="E5" s="573">
        <f>'Zone-A'!G8</f>
        <v>250000</v>
      </c>
      <c r="F5" s="103">
        <f>'Zone-B'!C9</f>
        <v>0</v>
      </c>
      <c r="G5" s="29">
        <f>'Zone-B'!F9</f>
        <v>1500000</v>
      </c>
      <c r="H5" s="573">
        <f>'Zone-B'!G9</f>
        <v>250000</v>
      </c>
      <c r="I5" s="103">
        <f>'Zone-C'!C9</f>
        <v>0</v>
      </c>
      <c r="J5" s="29">
        <f>'Zone-C'!F9</f>
        <v>500000</v>
      </c>
      <c r="K5" s="573">
        <f>'Zone-C'!G9</f>
        <v>250000</v>
      </c>
      <c r="L5" s="103">
        <f>'Zone-D'!C10</f>
        <v>0</v>
      </c>
      <c r="M5" s="29">
        <f>'Zone-D'!F10</f>
        <v>500000</v>
      </c>
      <c r="N5" s="573">
        <f>'Zone-D'!G10</f>
        <v>250000</v>
      </c>
      <c r="O5" s="574">
        <f>'Zone-E'!C14</f>
        <v>0</v>
      </c>
      <c r="P5" s="319">
        <f>'Zone-E'!F14</f>
        <v>500000</v>
      </c>
      <c r="Q5" s="575">
        <f>'Zone-E'!G14</f>
        <v>100000</v>
      </c>
      <c r="R5" s="574">
        <f>C5+F5+I5+L5+O5</f>
        <v>0</v>
      </c>
      <c r="S5" s="319">
        <f>D5+G5+J5+M5+P5</f>
        <v>3500000</v>
      </c>
      <c r="T5" s="576">
        <f t="shared" ref="T5:T15" si="0">E5+H5+K5+N5+Q5</f>
        <v>1100000</v>
      </c>
    </row>
    <row r="6" spans="1:20" ht="45" customHeight="1" x14ac:dyDescent="0.35">
      <c r="A6" s="307">
        <v>3</v>
      </c>
      <c r="B6" s="572" t="s">
        <v>44</v>
      </c>
      <c r="C6" s="103">
        <f>'Zone-A'!C31</f>
        <v>525395</v>
      </c>
      <c r="D6" s="29">
        <f>'Zone-A'!F31</f>
        <v>2500000</v>
      </c>
      <c r="E6" s="573">
        <f>'Zone-A'!G31</f>
        <v>1750000</v>
      </c>
      <c r="F6" s="103">
        <f>'Zone-B'!C31</f>
        <v>545239</v>
      </c>
      <c r="G6" s="29">
        <f>'Zone-B'!F31</f>
        <v>4300000</v>
      </c>
      <c r="H6" s="573">
        <f>'Zone-B'!G31</f>
        <v>1700000</v>
      </c>
      <c r="I6" s="103">
        <f>'Zone-C'!C15</f>
        <v>1639641</v>
      </c>
      <c r="J6" s="29">
        <f>'Zone-C'!F15</f>
        <v>2400000</v>
      </c>
      <c r="K6" s="573">
        <f>'Zone-C'!G15</f>
        <v>2150000</v>
      </c>
      <c r="L6" s="103">
        <f>'Zone-D'!C14</f>
        <v>387396</v>
      </c>
      <c r="M6" s="29">
        <f>'Zone-D'!F14</f>
        <v>3500000</v>
      </c>
      <c r="N6" s="573">
        <f>'Zone-D'!G14</f>
        <v>1250000</v>
      </c>
      <c r="O6" s="574">
        <f>'Zone-E'!C19</f>
        <v>110984</v>
      </c>
      <c r="P6" s="319">
        <f>'Zone-E'!F19</f>
        <v>2500000</v>
      </c>
      <c r="Q6" s="575">
        <f>'Zone-E'!G19</f>
        <v>1250000</v>
      </c>
      <c r="R6" s="574">
        <f>C6+F6+I6+L6+O6</f>
        <v>3208655</v>
      </c>
      <c r="S6" s="319">
        <f t="shared" ref="S6:S15" si="1">D6+G6+J6+M6+P6</f>
        <v>15200000</v>
      </c>
      <c r="T6" s="576">
        <f t="shared" si="0"/>
        <v>8100000</v>
      </c>
    </row>
    <row r="7" spans="1:20" ht="50.4" customHeight="1" x14ac:dyDescent="0.35">
      <c r="A7" s="307">
        <v>4</v>
      </c>
      <c r="B7" s="577" t="s">
        <v>120</v>
      </c>
      <c r="C7" s="574">
        <f>'Zone-A'!C10</f>
        <v>464860</v>
      </c>
      <c r="D7" s="319">
        <f>'Zone-A'!F10</f>
        <v>36356044</v>
      </c>
      <c r="E7" s="575">
        <f>'Zone-A'!G10</f>
        <v>7500000</v>
      </c>
      <c r="F7" s="574">
        <f>'Zone-B'!C11</f>
        <v>431934</v>
      </c>
      <c r="G7" s="319">
        <f>'Zone-B'!F11</f>
        <v>60000000</v>
      </c>
      <c r="H7" s="575">
        <f>'Zone-B'!G11</f>
        <v>7500000</v>
      </c>
      <c r="I7" s="574">
        <f>'Zone-C'!C17</f>
        <v>357103</v>
      </c>
      <c r="J7" s="319">
        <f>'Zone-C'!F17</f>
        <v>35000000</v>
      </c>
      <c r="K7" s="575">
        <f>'Zone-C'!G17</f>
        <v>10000000</v>
      </c>
      <c r="L7" s="574">
        <f>'Zone-D'!C16</f>
        <v>126556</v>
      </c>
      <c r="M7" s="319">
        <f>'Zone-D'!F16</f>
        <v>15000000</v>
      </c>
      <c r="N7" s="575">
        <f>'Zone-D'!G16</f>
        <v>3750000</v>
      </c>
      <c r="O7" s="574">
        <f>'Zone-E'!C21</f>
        <v>0</v>
      </c>
      <c r="P7" s="319">
        <f>'Zone-E'!F21</f>
        <v>25420000</v>
      </c>
      <c r="Q7" s="319">
        <f>'Zone-E'!G21</f>
        <v>3750000</v>
      </c>
      <c r="R7" s="574">
        <f t="shared" ref="R7:R15" si="2">C7+F7+I7+L7+O7</f>
        <v>1380453</v>
      </c>
      <c r="S7" s="319">
        <f t="shared" si="1"/>
        <v>171776044</v>
      </c>
      <c r="T7" s="576">
        <f t="shared" si="0"/>
        <v>32500000</v>
      </c>
    </row>
    <row r="8" spans="1:20" ht="50.4" customHeight="1" x14ac:dyDescent="0.35">
      <c r="A8" s="307">
        <v>5</v>
      </c>
      <c r="B8" s="577" t="s">
        <v>296</v>
      </c>
      <c r="C8" s="103">
        <f>'Zone-A'!C11</f>
        <v>5706756</v>
      </c>
      <c r="D8" s="29">
        <f>'Zone-A'!F11</f>
        <v>23390000</v>
      </c>
      <c r="E8" s="573">
        <f>'Zone-A'!G11</f>
        <v>9000000</v>
      </c>
      <c r="F8" s="103">
        <f>'Zone-B'!C12</f>
        <v>12859968</v>
      </c>
      <c r="G8" s="29">
        <f>'Zone-B'!F12</f>
        <v>25000000</v>
      </c>
      <c r="H8" s="573">
        <f>'Zone-B'!G12</f>
        <v>14000000</v>
      </c>
      <c r="I8" s="103">
        <f>'Zone-C'!C18</f>
        <v>7731427</v>
      </c>
      <c r="J8" s="29">
        <f>'Zone-C'!F18</f>
        <v>16000000</v>
      </c>
      <c r="K8" s="573">
        <f>'Zone-C'!G18</f>
        <v>10000000</v>
      </c>
      <c r="L8" s="103">
        <f>'Zone-D'!C17</f>
        <v>3330881</v>
      </c>
      <c r="M8" s="29">
        <f>'Zone-D'!F17</f>
        <v>7850000</v>
      </c>
      <c r="N8" s="573">
        <f>'Zone-D'!G17</f>
        <v>5500000</v>
      </c>
      <c r="O8" s="574">
        <f>'Zone-E'!C22</f>
        <v>6211218</v>
      </c>
      <c r="P8" s="319">
        <f>'Zone-E'!F22</f>
        <v>11880000</v>
      </c>
      <c r="Q8" s="575">
        <f>'Zone-E'!G22</f>
        <v>7500000</v>
      </c>
      <c r="R8" s="574">
        <f t="shared" si="2"/>
        <v>35840250</v>
      </c>
      <c r="S8" s="319">
        <f t="shared" si="1"/>
        <v>84120000</v>
      </c>
      <c r="T8" s="576">
        <f t="shared" si="0"/>
        <v>46000000</v>
      </c>
    </row>
    <row r="9" spans="1:20" ht="50.4" customHeight="1" x14ac:dyDescent="0.35">
      <c r="A9" s="307">
        <v>6</v>
      </c>
      <c r="B9" s="572" t="s">
        <v>282</v>
      </c>
      <c r="C9" s="103">
        <f>'Zone-A'!C15</f>
        <v>5668665</v>
      </c>
      <c r="D9" s="29">
        <f>'Zone-A'!F15</f>
        <v>12000000</v>
      </c>
      <c r="E9" s="573">
        <f>'Zone-A'!G15</f>
        <v>8500000</v>
      </c>
      <c r="F9" s="103">
        <f>'Zone-B'!C16</f>
        <v>9898904</v>
      </c>
      <c r="G9" s="29">
        <f>'Zone-B'!F16</f>
        <v>14000000</v>
      </c>
      <c r="H9" s="573">
        <f>'Zone-B'!G16</f>
        <v>11383740</v>
      </c>
      <c r="I9" s="103">
        <f>'Zone-C'!C24</f>
        <v>2217830</v>
      </c>
      <c r="J9" s="29">
        <f>'Zone-C'!F24</f>
        <v>12000000</v>
      </c>
      <c r="K9" s="573">
        <f>'Zone-C'!G24</f>
        <v>11000000</v>
      </c>
      <c r="L9" s="103">
        <f>'Zone-D'!C22</f>
        <v>4654857</v>
      </c>
      <c r="M9" s="29">
        <f>'Zone-D'!F22</f>
        <v>9500000</v>
      </c>
      <c r="N9" s="573">
        <f>'Zone-D'!G22</f>
        <v>4200000</v>
      </c>
      <c r="O9" s="574">
        <f>'Zone-E'!C26</f>
        <v>5112955</v>
      </c>
      <c r="P9" s="319">
        <f>'Zone-E'!F26</f>
        <v>6000000</v>
      </c>
      <c r="Q9" s="575">
        <f>'Zone-E'!G26</f>
        <v>4300000</v>
      </c>
      <c r="R9" s="574">
        <f>C9+F9+I9+L9+O9</f>
        <v>27553211</v>
      </c>
      <c r="S9" s="319">
        <f t="shared" si="1"/>
        <v>53500000</v>
      </c>
      <c r="T9" s="576">
        <f t="shared" si="0"/>
        <v>39383740</v>
      </c>
    </row>
    <row r="10" spans="1:20" ht="50.4" customHeight="1" x14ac:dyDescent="0.35">
      <c r="A10" s="307">
        <v>7</v>
      </c>
      <c r="B10" s="578" t="s">
        <v>297</v>
      </c>
      <c r="C10" s="103">
        <f>'Zone-A'!C19</f>
        <v>1469018</v>
      </c>
      <c r="D10" s="29">
        <f>'Zone-A'!F19</f>
        <v>2000000</v>
      </c>
      <c r="E10" s="573">
        <f>'Zone-A'!G19</f>
        <v>1625221</v>
      </c>
      <c r="F10" s="103">
        <f>'Zone-B'!C20</f>
        <v>1733859</v>
      </c>
      <c r="G10" s="29">
        <f>'Zone-B'!F20</f>
        <v>4100000</v>
      </c>
      <c r="H10" s="573">
        <f>'Zone-B'!G20</f>
        <v>2580631</v>
      </c>
      <c r="I10" s="103">
        <f>'Zone-C'!C28</f>
        <v>1285407</v>
      </c>
      <c r="J10" s="29">
        <f>'Zone-C'!F28</f>
        <v>1900000</v>
      </c>
      <c r="K10" s="573">
        <f>'Zone-C'!G28</f>
        <v>1537426</v>
      </c>
      <c r="L10" s="103">
        <f>'Zone-D'!C26</f>
        <v>936297</v>
      </c>
      <c r="M10" s="29">
        <f>'Zone-D'!F26</f>
        <v>1650000</v>
      </c>
      <c r="N10" s="573">
        <f>'Zone-D'!G26</f>
        <v>1152149</v>
      </c>
      <c r="O10" s="574">
        <f>'Zone-E'!C30</f>
        <v>976189</v>
      </c>
      <c r="P10" s="319">
        <f>'Zone-E'!F30</f>
        <v>1060000</v>
      </c>
      <c r="Q10" s="575">
        <f>'Zone-E'!G30</f>
        <v>1057173</v>
      </c>
      <c r="R10" s="574">
        <f t="shared" si="2"/>
        <v>6400770</v>
      </c>
      <c r="S10" s="319">
        <f t="shared" si="1"/>
        <v>10710000</v>
      </c>
      <c r="T10" s="576">
        <f t="shared" si="0"/>
        <v>7952600</v>
      </c>
    </row>
    <row r="11" spans="1:20" ht="50.4" customHeight="1" x14ac:dyDescent="0.35">
      <c r="A11" s="307">
        <v>8</v>
      </c>
      <c r="B11" s="572" t="s">
        <v>251</v>
      </c>
      <c r="C11" s="103">
        <f>'Zone-A'!C21</f>
        <v>5812400</v>
      </c>
      <c r="D11" s="29">
        <f>'Zone-A'!F21</f>
        <v>7700000</v>
      </c>
      <c r="E11" s="573">
        <f>'Zone-A'!G21</f>
        <v>6974800</v>
      </c>
      <c r="F11" s="103">
        <f>'Zone-B'!C22</f>
        <v>5238660</v>
      </c>
      <c r="G11" s="29">
        <f>'Zone-B'!F22</f>
        <v>7500000</v>
      </c>
      <c r="H11" s="573">
        <f>'Zone-B'!G22</f>
        <v>6286392</v>
      </c>
      <c r="I11" s="103">
        <f>'Zone-C'!C30</f>
        <v>8367628</v>
      </c>
      <c r="J11" s="29">
        <f>'Zone-C'!F30</f>
        <v>12200000</v>
      </c>
      <c r="K11" s="573">
        <f>'Zone-C'!G30</f>
        <v>10041154</v>
      </c>
      <c r="L11" s="103">
        <f>'Zone-D'!C28</f>
        <v>4215836</v>
      </c>
      <c r="M11" s="29">
        <f>'Zone-D'!F28</f>
        <v>6100000</v>
      </c>
      <c r="N11" s="573">
        <f>'Zone-D'!G28</f>
        <v>5059003</v>
      </c>
      <c r="O11" s="574">
        <f>'Zone-E'!C32</f>
        <v>2916598</v>
      </c>
      <c r="P11" s="319">
        <f>'Zone-E'!F32</f>
        <v>5200000</v>
      </c>
      <c r="Q11" s="575">
        <f>'Zone-E'!G32</f>
        <v>3499918</v>
      </c>
      <c r="R11" s="574">
        <f t="shared" ref="R11:T12" si="3">C11+F11+I11+L11+O11</f>
        <v>26551122</v>
      </c>
      <c r="S11" s="319">
        <f t="shared" si="3"/>
        <v>38700000</v>
      </c>
      <c r="T11" s="576">
        <f t="shared" si="3"/>
        <v>31861267</v>
      </c>
    </row>
    <row r="12" spans="1:20" ht="50.4" customHeight="1" x14ac:dyDescent="0.35">
      <c r="A12" s="307">
        <v>9</v>
      </c>
      <c r="B12" s="572" t="s">
        <v>361</v>
      </c>
      <c r="C12" s="103">
        <f>'Zone-A'!C22</f>
        <v>1445772</v>
      </c>
      <c r="D12" s="29">
        <f>'Zone-A'!F22</f>
        <v>10800000</v>
      </c>
      <c r="E12" s="573">
        <f>'Zone-A'!G22</f>
        <v>10800000</v>
      </c>
      <c r="F12" s="103">
        <f>'Zone-B'!C23</f>
        <v>3144228</v>
      </c>
      <c r="G12" s="29">
        <f>'Zone-B'!F23</f>
        <v>2640000</v>
      </c>
      <c r="H12" s="573">
        <f>'Zone-B'!G23</f>
        <v>2640000</v>
      </c>
      <c r="I12" s="103">
        <f>'Zone-C'!C31</f>
        <v>1481538</v>
      </c>
      <c r="J12" s="29">
        <f>'Zone-C'!F31</f>
        <v>10800000</v>
      </c>
      <c r="K12" s="573">
        <f>'Zone-C'!G31</f>
        <v>10800000</v>
      </c>
      <c r="L12" s="103">
        <f>'Zone-D'!C29</f>
        <v>1891152</v>
      </c>
      <c r="M12" s="29">
        <f>'Zone-D'!F29</f>
        <v>7020000</v>
      </c>
      <c r="N12" s="573">
        <f>'Zone-D'!G29</f>
        <v>7020000</v>
      </c>
      <c r="O12" s="574">
        <f>'Zone-E'!C33</f>
        <v>1183848</v>
      </c>
      <c r="P12" s="319">
        <f>'Zone-E'!F33</f>
        <v>7020000</v>
      </c>
      <c r="Q12" s="575">
        <f>'Zone-E'!G33</f>
        <v>7020000</v>
      </c>
      <c r="R12" s="574">
        <f t="shared" si="3"/>
        <v>9146538</v>
      </c>
      <c r="S12" s="319">
        <f t="shared" si="3"/>
        <v>38280000</v>
      </c>
      <c r="T12" s="576">
        <f t="shared" si="3"/>
        <v>38280000</v>
      </c>
    </row>
    <row r="13" spans="1:20" ht="50.4" customHeight="1" x14ac:dyDescent="0.35">
      <c r="A13" s="307">
        <v>10</v>
      </c>
      <c r="B13" s="572" t="s">
        <v>360</v>
      </c>
      <c r="C13" s="103">
        <f>'Zone-A'!C23</f>
        <v>0</v>
      </c>
      <c r="D13" s="29">
        <f>'Zone-A'!F23</f>
        <v>70000000</v>
      </c>
      <c r="E13" s="573">
        <f>'Zone-A'!G23</f>
        <v>65270382</v>
      </c>
      <c r="F13" s="103">
        <f>'Zone-B'!C24</f>
        <v>0</v>
      </c>
      <c r="G13" s="579">
        <f>'Zone-B'!F24</f>
        <v>0</v>
      </c>
      <c r="H13" s="580">
        <f>'Zone-B'!G24</f>
        <v>0</v>
      </c>
      <c r="I13" s="103">
        <f>'Zone-C'!C32</f>
        <v>0</v>
      </c>
      <c r="J13" s="29">
        <f>'Zone-C'!F32</f>
        <v>70000000</v>
      </c>
      <c r="K13" s="573">
        <f>'Zone-C'!G32</f>
        <v>65270382</v>
      </c>
      <c r="L13" s="103">
        <f>'Zone-D'!C30</f>
        <v>0</v>
      </c>
      <c r="M13" s="29">
        <f>'Zone-D'!F30</f>
        <v>19800000</v>
      </c>
      <c r="N13" s="573">
        <f>'Zone-D'!G30</f>
        <v>16317595</v>
      </c>
      <c r="O13" s="574">
        <f>'Zone-E'!C34</f>
        <v>0</v>
      </c>
      <c r="P13" s="319">
        <f>'Zone-E'!F34</f>
        <v>35000000</v>
      </c>
      <c r="Q13" s="575">
        <f>'Zone-E'!G34</f>
        <v>32635191</v>
      </c>
      <c r="R13" s="574">
        <f>C13+F13+I13+L13+O13</f>
        <v>0</v>
      </c>
      <c r="S13" s="319">
        <f t="shared" si="1"/>
        <v>194800000</v>
      </c>
      <c r="T13" s="576">
        <f>E13+H13+K13+N13+Q13</f>
        <v>179493550</v>
      </c>
    </row>
    <row r="14" spans="1:20" ht="50.4" customHeight="1" x14ac:dyDescent="0.35">
      <c r="A14" s="307">
        <v>11</v>
      </c>
      <c r="B14" s="572" t="s">
        <v>294</v>
      </c>
      <c r="C14" s="103">
        <f>'Zone-A'!C27</f>
        <v>0</v>
      </c>
      <c r="D14" s="29">
        <f>'Zone-A'!F27</f>
        <v>5000000</v>
      </c>
      <c r="E14" s="573">
        <f>'Zone-A'!G27</f>
        <v>2600000</v>
      </c>
      <c r="F14" s="103">
        <f>'Zone-B'!C27</f>
        <v>0</v>
      </c>
      <c r="G14" s="29">
        <f>'Zone-B'!F27</f>
        <v>4400000</v>
      </c>
      <c r="H14" s="573">
        <f>'Zone-B'!G27</f>
        <v>2500000</v>
      </c>
      <c r="I14" s="103">
        <f>'Zone-C'!C36</f>
        <v>0</v>
      </c>
      <c r="J14" s="29">
        <f>'Zone-C'!F36</f>
        <v>7000000</v>
      </c>
      <c r="K14" s="573">
        <f>'Zone-C'!G36</f>
        <v>2600000</v>
      </c>
      <c r="L14" s="103">
        <f>'Zone-D'!C35</f>
        <v>0</v>
      </c>
      <c r="M14" s="29">
        <f>'Zone-D'!F35</f>
        <v>4550000</v>
      </c>
      <c r="N14" s="573">
        <f>'Zone-D'!G35</f>
        <v>2500000</v>
      </c>
      <c r="O14" s="574">
        <f>'Zone-E'!C38</f>
        <v>0</v>
      </c>
      <c r="P14" s="319">
        <f>'Zone-E'!F38</f>
        <v>3000000</v>
      </c>
      <c r="Q14" s="575">
        <f>'Zone-E'!G38</f>
        <v>2000000</v>
      </c>
      <c r="R14" s="574">
        <f>C14+F14+I14+L14+O14</f>
        <v>0</v>
      </c>
      <c r="S14" s="319">
        <f t="shared" si="1"/>
        <v>23950000</v>
      </c>
      <c r="T14" s="576">
        <f t="shared" si="0"/>
        <v>12200000</v>
      </c>
    </row>
    <row r="15" spans="1:20" ht="50.4" customHeight="1" thickBot="1" x14ac:dyDescent="0.4">
      <c r="A15" s="581">
        <v>12</v>
      </c>
      <c r="B15" s="582" t="s">
        <v>112</v>
      </c>
      <c r="C15" s="583">
        <f>'Zone-A'!C38</f>
        <v>218400</v>
      </c>
      <c r="D15" s="262">
        <f>'Zone-A'!F38</f>
        <v>10350000</v>
      </c>
      <c r="E15" s="584">
        <f>'Zone-A'!G38</f>
        <v>2850000</v>
      </c>
      <c r="F15" s="585">
        <f>'Zone-B'!C37</f>
        <v>30000</v>
      </c>
      <c r="G15" s="264">
        <f>'Zone-B'!F37</f>
        <v>6050000</v>
      </c>
      <c r="H15" s="586">
        <f>'Zone-B'!G37</f>
        <v>3950000</v>
      </c>
      <c r="I15" s="583">
        <f>'Zone-C'!C42</f>
        <v>21000</v>
      </c>
      <c r="J15" s="262">
        <f>'Zone-C'!F42</f>
        <v>2900000</v>
      </c>
      <c r="K15" s="584">
        <f>'Zone-C'!G42</f>
        <v>1850000</v>
      </c>
      <c r="L15" s="583">
        <f>'Zone-D'!C42</f>
        <v>190500</v>
      </c>
      <c r="M15" s="262">
        <f>'Zone-D'!F42</f>
        <v>7950000</v>
      </c>
      <c r="N15" s="584">
        <f>'Zone-D'!G42</f>
        <v>750000</v>
      </c>
      <c r="O15" s="587">
        <f>'Zone-E'!C44</f>
        <v>200000</v>
      </c>
      <c r="P15" s="588">
        <f>'Zone-E'!F44</f>
        <v>5150000</v>
      </c>
      <c r="Q15" s="589">
        <f>'Zone-E'!G44</f>
        <v>2350000</v>
      </c>
      <c r="R15" s="590">
        <f t="shared" si="2"/>
        <v>659900</v>
      </c>
      <c r="S15" s="591">
        <f t="shared" si="1"/>
        <v>32400000</v>
      </c>
      <c r="T15" s="592">
        <f t="shared" si="0"/>
        <v>11750000</v>
      </c>
    </row>
    <row r="16" spans="1:20" ht="50.4" customHeight="1" thickBot="1" x14ac:dyDescent="0.4">
      <c r="A16" s="593"/>
      <c r="B16" s="594" t="s">
        <v>13</v>
      </c>
      <c r="C16" s="595">
        <f>SUM(C4:C15)</f>
        <v>21311266</v>
      </c>
      <c r="D16" s="596">
        <f>SUM(D4:D15)</f>
        <v>181096044</v>
      </c>
      <c r="E16" s="597">
        <f>SUM(E4:E15)</f>
        <v>117620403</v>
      </c>
      <c r="F16" s="598">
        <f>SUM(F4:F15)</f>
        <v>33882792</v>
      </c>
      <c r="G16" s="596">
        <f>SUM(G4:G15)</f>
        <v>130035000</v>
      </c>
      <c r="H16" s="597">
        <f t="shared" ref="H16:N16" si="4">SUM(H4:H15)</f>
        <v>53335763</v>
      </c>
      <c r="I16" s="598">
        <f>SUM(I4:I15)</f>
        <v>23101574</v>
      </c>
      <c r="J16" s="596">
        <f>SUM(J4:J15)</f>
        <v>173945000</v>
      </c>
      <c r="K16" s="597">
        <f>SUM(K4:K15)</f>
        <v>126543962</v>
      </c>
      <c r="L16" s="598">
        <f>SUM(L4:L15)</f>
        <v>15733475</v>
      </c>
      <c r="M16" s="596">
        <f>SUM(M4:M15)</f>
        <v>86520000</v>
      </c>
      <c r="N16" s="597">
        <f t="shared" si="4"/>
        <v>49148747</v>
      </c>
      <c r="O16" s="598">
        <f>SUM(O4:O15)</f>
        <v>16711792</v>
      </c>
      <c r="P16" s="596">
        <f>SUM(P4:P15)</f>
        <v>138125000</v>
      </c>
      <c r="Q16" s="597">
        <f>SUM(Q4:Q15)</f>
        <v>66107282</v>
      </c>
      <c r="R16" s="599">
        <f>C16+F16+I16+L16+O16</f>
        <v>110740899</v>
      </c>
      <c r="S16" s="600">
        <f>SUM(S4:S15)</f>
        <v>709721044</v>
      </c>
      <c r="T16" s="601">
        <f>SUM(T4:T15)</f>
        <v>412756157</v>
      </c>
    </row>
    <row r="19" spans="20:20" ht="50.4" customHeight="1" x14ac:dyDescent="0.35">
      <c r="T19" s="602"/>
    </row>
  </sheetData>
  <mergeCells count="7">
    <mergeCell ref="A1:T1"/>
    <mergeCell ref="C2:E2"/>
    <mergeCell ref="F2:H2"/>
    <mergeCell ref="I2:K2"/>
    <mergeCell ref="L2:N2"/>
    <mergeCell ref="O2:Q2"/>
    <mergeCell ref="R2:T2"/>
  </mergeCells>
  <pageMargins left="0.7" right="0.45" top="0.75" bottom="0.75" header="0.3" footer="0.3"/>
  <pageSetup paperSize="207" scale="5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19</vt:i4>
      </vt:variant>
    </vt:vector>
  </HeadingPairs>
  <TitlesOfParts>
    <vt:vector size="34" baseType="lpstr">
      <vt:lpstr>Summary</vt:lpstr>
      <vt:lpstr>HR  Admin</vt:lpstr>
      <vt:lpstr>MIS</vt:lpstr>
      <vt:lpstr>Legal&amp;Prof</vt:lpstr>
      <vt:lpstr>CLC</vt:lpstr>
      <vt:lpstr>Media</vt:lpstr>
      <vt:lpstr>Project</vt:lpstr>
      <vt:lpstr>PMER</vt:lpstr>
      <vt:lpstr>Zonewise Summary</vt:lpstr>
      <vt:lpstr>Zone-A</vt:lpstr>
      <vt:lpstr>Zone-B</vt:lpstr>
      <vt:lpstr>Zone-C</vt:lpstr>
      <vt:lpstr>Zone-D</vt:lpstr>
      <vt:lpstr>Zone-E</vt:lpstr>
      <vt:lpstr>Sheet1</vt:lpstr>
      <vt:lpstr>CLC!Print_Area</vt:lpstr>
      <vt:lpstr>'HR  Admin'!Print_Area</vt:lpstr>
      <vt:lpstr>'Legal&amp;Prof'!Print_Area</vt:lpstr>
      <vt:lpstr>Media!Print_Area</vt:lpstr>
      <vt:lpstr>MIS!Print_Area</vt:lpstr>
      <vt:lpstr>PMER!Print_Area</vt:lpstr>
      <vt:lpstr>Project!Print_Area</vt:lpstr>
      <vt:lpstr>Summary!Print_Area</vt:lpstr>
      <vt:lpstr>'Zone-A'!Print_Area</vt:lpstr>
      <vt:lpstr>'Zone-B'!Print_Area</vt:lpstr>
      <vt:lpstr>'Zone-C'!Print_Area</vt:lpstr>
      <vt:lpstr>'Zone-D'!Print_Area</vt:lpstr>
      <vt:lpstr>'Zone-E'!Print_Area</vt:lpstr>
      <vt:lpstr>MIS!Print_Titles</vt:lpstr>
      <vt:lpstr>'Zone-A'!Print_Titles</vt:lpstr>
      <vt:lpstr>'Zone-B'!Print_Titles</vt:lpstr>
      <vt:lpstr>'Zone-C'!Print_Titles</vt:lpstr>
      <vt:lpstr>'Zone-D'!Print_Titles</vt:lpstr>
      <vt:lpstr>'Zone-E'!Print_Titles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WSSPPC</dc:creator>
  <cp:lastModifiedBy>Saleem Rafiq</cp:lastModifiedBy>
  <cp:lastPrinted>2024-08-29T05:38:20Z</cp:lastPrinted>
  <dcterms:created xsi:type="dcterms:W3CDTF">2016-06-21T04:48:45Z</dcterms:created>
  <dcterms:modified xsi:type="dcterms:W3CDTF">2024-10-08T10:44:14Z</dcterms:modified>
</cp:coreProperties>
</file>